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9FB" lockStructure="1"/>
  <bookViews>
    <workbookView xWindow="-270" yWindow="45" windowWidth="10515" windowHeight="8235" firstSheet="19" activeTab="19"/>
  </bookViews>
  <sheets>
    <sheet name="RT03-F13 @" sheetId="201" state="hidden" r:id="rId1"/>
    <sheet name="1 g @" sheetId="202" state="hidden" r:id="rId2"/>
    <sheet name="2 g @" sheetId="204" state="hidden" r:id="rId3"/>
    <sheet name="2 g + @" sheetId="205" state="hidden" r:id="rId4"/>
    <sheet name="5 g @" sheetId="206" state="hidden" r:id="rId5"/>
    <sheet name="10 g @" sheetId="207" state="hidden" r:id="rId6"/>
    <sheet name="20 g @" sheetId="208" state="hidden" r:id="rId7"/>
    <sheet name="20 g + @" sheetId="221" state="hidden" r:id="rId8"/>
    <sheet name="50 g @" sheetId="211" state="hidden" r:id="rId9"/>
    <sheet name="100 g @" sheetId="212" state="hidden" r:id="rId10"/>
    <sheet name="200 g @" sheetId="213" state="hidden" r:id="rId11"/>
    <sheet name="200 g + @" sheetId="214" state="hidden" r:id="rId12"/>
    <sheet name="500 g @" sheetId="215" state="hidden" r:id="rId13"/>
    <sheet name="1 kg @" sheetId="216" state="hidden" r:id="rId14"/>
    <sheet name="2 kg @" sheetId="217" state="hidden" r:id="rId15"/>
    <sheet name="2 kg + @" sheetId="218" state="hidden" r:id="rId16"/>
    <sheet name="5 kg @" sheetId="219" state="hidden" r:id="rId17"/>
    <sheet name="10 kg @" sheetId="220" state="hidden" r:id="rId18"/>
    <sheet name="DATOS @" sheetId="132" state="hidden" r:id="rId19"/>
    <sheet name="RT03-F16 @" sheetId="137" r:id="rId20"/>
    <sheet name="RT03-F40 @ " sheetId="232" state="hidden" r:id="rId21"/>
    <sheet name="Max-Min @" sheetId="231" state="hidden" r:id="rId22"/>
    <sheet name="5 kg @ (C)" sheetId="222" state="hidden" r:id="rId23"/>
    <sheet name="Certif 5 kg @ (C)" sheetId="225" state="hidden" r:id="rId24"/>
    <sheet name="10 kg @ (C)" sheetId="223" state="hidden" r:id="rId25"/>
    <sheet name="Certif 10 kg @ (C)" sheetId="226" state="hidden" r:id="rId26"/>
    <sheet name="20 kg @ (C)" sheetId="224" state="hidden" r:id="rId27"/>
    <sheet name="Certif 20 kg @ (C)" sheetId="227" state="hidden" r:id="rId28"/>
  </sheets>
  <externalReferences>
    <externalReference r:id="rId29"/>
  </externalReferences>
  <definedNames>
    <definedName name="_xlnm.Print_Area" localSheetId="1">'1 g @'!$A$1:$M$76</definedName>
    <definedName name="_xlnm.Print_Area" localSheetId="13">'1 kg @'!$A$1:$M$76</definedName>
    <definedName name="_xlnm.Print_Area" localSheetId="5">'10 g @'!$A$1:$M$76</definedName>
    <definedName name="_xlnm.Print_Area" localSheetId="17">'10 kg @'!$A$1:$M$76</definedName>
    <definedName name="_xlnm.Print_Area" localSheetId="24">'10 kg @ (C)'!$A$1:$M$76</definedName>
    <definedName name="_xlnm.Print_Area" localSheetId="9">'100 g @'!$A$1:$M$76</definedName>
    <definedName name="_xlnm.Print_Area" localSheetId="2">'2 g @'!$A$1:$M$76</definedName>
    <definedName name="_xlnm.Print_Area" localSheetId="3">'2 g + @'!$A$1:$M$76</definedName>
    <definedName name="_xlnm.Print_Area" localSheetId="14">'2 kg @'!$A$1:$M$76</definedName>
    <definedName name="_xlnm.Print_Area" localSheetId="15">'2 kg + @'!$A$1:$M$76</definedName>
    <definedName name="_xlnm.Print_Area" localSheetId="6">'20 g @'!$A$1:$M$76</definedName>
    <definedName name="_xlnm.Print_Area" localSheetId="7">'20 g + @'!$A$1:$N$77</definedName>
    <definedName name="_xlnm.Print_Area" localSheetId="26">'20 kg @ (C)'!$A$1:$M$76</definedName>
    <definedName name="_xlnm.Print_Area" localSheetId="10">'200 g @'!$A$1:$M$76</definedName>
    <definedName name="_xlnm.Print_Area" localSheetId="11">'200 g + @'!$A$1:$M$76</definedName>
    <definedName name="_xlnm.Print_Area" localSheetId="4">'5 g @'!$A$1:$M$76</definedName>
    <definedName name="_xlnm.Print_Area" localSheetId="16">'5 kg @'!$A$1:$M$76</definedName>
    <definedName name="_xlnm.Print_Area" localSheetId="22">'5 kg @ (C)'!$A$1:$M$76</definedName>
    <definedName name="_xlnm.Print_Area" localSheetId="8">'50 g @'!$A$1:$M$76</definedName>
    <definedName name="_xlnm.Print_Area" localSheetId="12">'500 g @'!$A$1:$N$77</definedName>
    <definedName name="_xlnm.Print_Area" localSheetId="27">'Certif 20 kg @ (C)'!$A$1:$J$100</definedName>
    <definedName name="_xlnm.Print_Area" localSheetId="23">'Certif 5 kg @ (C)'!$A$1:$J$100</definedName>
    <definedName name="_xlnm.Print_Area" localSheetId="18">'DATOS @'!$A$1:$AA$139</definedName>
    <definedName name="_xlnm.Print_Area" localSheetId="21">'Max-Min @'!$A$1:$AC$43</definedName>
    <definedName name="_xlnm.Print_Area" localSheetId="0">'RT03-F13 @'!$A$1:$N$77</definedName>
    <definedName name="_xlnm.Print_Area" localSheetId="19">'RT03-F16 @'!$A$1:$J$120</definedName>
    <definedName name="_xlnm.Print_Area" localSheetId="20">'RT03-F40 @ '!$A$1:$J$120</definedName>
    <definedName name="DELTAMAXI">'[1]PRUEBAS DE CALIBRACION'!$G$18</definedName>
    <definedName name="DIVISIÓNDEESCALA">[1]DATOS!$E$13</definedName>
    <definedName name="LEXCENTRICIDAD">'[1]PRUEBAS DE CALIBRACION'!$H$11</definedName>
    <definedName name="Print_Area" localSheetId="1">'1 g @'!$A$1:$K$105</definedName>
    <definedName name="Print_Area" localSheetId="13">'1 kg @'!$A$1:$K$105</definedName>
    <definedName name="Print_Area" localSheetId="5">'10 g @'!$A$1:$K$105</definedName>
    <definedName name="Print_Area" localSheetId="17">'10 kg @'!$A$1:$K$105</definedName>
    <definedName name="Print_Area" localSheetId="24">'10 kg @ (C)'!$A$1:$K$105</definedName>
    <definedName name="Print_Area" localSheetId="9">'100 g @'!$A$1:$K$105</definedName>
    <definedName name="Print_Area" localSheetId="2">'2 g @'!$A$1:$K$105</definedName>
    <definedName name="Print_Area" localSheetId="3">'2 g + @'!$A$1:$K$105</definedName>
    <definedName name="Print_Area" localSheetId="14">'2 kg @'!$A$1:$K$105</definedName>
    <definedName name="Print_Area" localSheetId="15">'2 kg + @'!$A$1:$K$105</definedName>
    <definedName name="Print_Area" localSheetId="6">'20 g @'!$A$1:$K$105</definedName>
    <definedName name="Print_Area" localSheetId="7">'20 g + @'!$A$1:$K$105</definedName>
    <definedName name="Print_Area" localSheetId="26">'20 kg @ (C)'!$A$1:$K$105</definedName>
    <definedName name="Print_Area" localSheetId="10">'200 g @'!$A$1:$K$105</definedName>
    <definedName name="Print_Area" localSheetId="11">'200 g + @'!$A$1:$K$105</definedName>
    <definedName name="Print_Area" localSheetId="4">'5 g @'!$A$1:$K$105</definedName>
    <definedName name="Print_Area" localSheetId="16">'5 kg @'!$A$1:$K$105</definedName>
    <definedName name="Print_Area" localSheetId="22">'5 kg @ (C)'!$A$1:$K$105</definedName>
    <definedName name="Print_Area" localSheetId="8">'50 g @'!$A$1:$K$105</definedName>
    <definedName name="Print_Area" localSheetId="12">'500 g @'!$A$1:$K$105</definedName>
    <definedName name="Print_Area" localSheetId="25">'Certif 10 kg @ (C)'!$A$1:$J$102</definedName>
    <definedName name="Print_Area" localSheetId="27">'Certif 20 kg @ (C)'!$A$1:$J$102</definedName>
    <definedName name="Print_Area" localSheetId="23">'Certif 5 kg @ (C)'!$A$1:$J$102</definedName>
    <definedName name="Print_Area" localSheetId="18">'DATOS @'!$A$1:$AA$95</definedName>
    <definedName name="Print_Area" localSheetId="0">'RT03-F13 @'!$A$1:$K$105</definedName>
    <definedName name="Print_Area" localSheetId="19">'RT03-F16 @'!$A$1:$J$122</definedName>
    <definedName name="Print_Area" localSheetId="20">'RT03-F40 @ '!$A$1:$J$122</definedName>
    <definedName name="Print_Titles" localSheetId="1">'1 g @'!$1:$1</definedName>
    <definedName name="Print_Titles" localSheetId="13">'1 kg @'!$1:$1</definedName>
    <definedName name="Print_Titles" localSheetId="5">'10 g @'!$1:$1</definedName>
    <definedName name="Print_Titles" localSheetId="17">'10 kg @'!$1:$1</definedName>
    <definedName name="Print_Titles" localSheetId="24">'10 kg @ (C)'!$1:$1</definedName>
    <definedName name="Print_Titles" localSheetId="9">'100 g @'!$1:$1</definedName>
    <definedName name="Print_Titles" localSheetId="2">'2 g @'!$1:$1</definedName>
    <definedName name="Print_Titles" localSheetId="3">'2 g + @'!$1:$1</definedName>
    <definedName name="Print_Titles" localSheetId="14">'2 kg @'!$1:$1</definedName>
    <definedName name="Print_Titles" localSheetId="15">'2 kg + @'!$1:$1</definedName>
    <definedName name="Print_Titles" localSheetId="6">'20 g @'!$1:$1</definedName>
    <definedName name="Print_Titles" localSheetId="7">'20 g + @'!$1:$1</definedName>
    <definedName name="Print_Titles" localSheetId="26">'20 kg @ (C)'!$1:$1</definedName>
    <definedName name="Print_Titles" localSheetId="10">'200 g @'!$1:$1</definedName>
    <definedName name="Print_Titles" localSheetId="11">'200 g + @'!$1:$1</definedName>
    <definedName name="Print_Titles" localSheetId="4">'5 g @'!$1:$1</definedName>
    <definedName name="Print_Titles" localSheetId="16">'5 kg @'!$1:$1</definedName>
    <definedName name="Print_Titles" localSheetId="22">'5 kg @ (C)'!$1:$1</definedName>
    <definedName name="Print_Titles" localSheetId="8">'50 g @'!$1:$1</definedName>
    <definedName name="Print_Titles" localSheetId="12">'500 g @'!$1:$1</definedName>
    <definedName name="Print_Titles" localSheetId="0">'RT03-F13 @'!$1:$1</definedName>
    <definedName name="_xlnm.Print_Titles" localSheetId="1">'1 g @'!$1:$1</definedName>
    <definedName name="_xlnm.Print_Titles" localSheetId="13">'1 kg @'!$1:$1</definedName>
    <definedName name="_xlnm.Print_Titles" localSheetId="5">'10 g @'!$1:$1</definedName>
    <definedName name="_xlnm.Print_Titles" localSheetId="17">'10 kg @'!$1:$1</definedName>
    <definedName name="_xlnm.Print_Titles" localSheetId="24">'10 kg @ (C)'!$1:$1</definedName>
    <definedName name="_xlnm.Print_Titles" localSheetId="9">'100 g @'!$1:$1</definedName>
    <definedName name="_xlnm.Print_Titles" localSheetId="2">'2 g @'!$1:$1</definedName>
    <definedName name="_xlnm.Print_Titles" localSheetId="3">'2 g + @'!$1:$1</definedName>
    <definedName name="_xlnm.Print_Titles" localSheetId="14">'2 kg @'!$1:$1</definedName>
    <definedName name="_xlnm.Print_Titles" localSheetId="15">'2 kg + @'!$1:$1</definedName>
    <definedName name="_xlnm.Print_Titles" localSheetId="6">'20 g @'!$1:$1</definedName>
    <definedName name="_xlnm.Print_Titles" localSheetId="7">'20 g + @'!$1:$1</definedName>
    <definedName name="_xlnm.Print_Titles" localSheetId="26">'20 kg @ (C)'!$1:$1</definedName>
    <definedName name="_xlnm.Print_Titles" localSheetId="10">'200 g @'!$1:$1</definedName>
    <definedName name="_xlnm.Print_Titles" localSheetId="11">'200 g + @'!$1:$1</definedName>
    <definedName name="_xlnm.Print_Titles" localSheetId="4">'5 g @'!$1:$1</definedName>
    <definedName name="_xlnm.Print_Titles" localSheetId="16">'5 kg @'!$1:$1</definedName>
    <definedName name="_xlnm.Print_Titles" localSheetId="22">'5 kg @ (C)'!$1:$1</definedName>
    <definedName name="_xlnm.Print_Titles" localSheetId="8">'50 g @'!$1:$1</definedName>
    <definedName name="_xlnm.Print_Titles" localSheetId="12">'500 g @'!$1:$1</definedName>
    <definedName name="_xlnm.Print_Titles" localSheetId="0">'RT03-F13 @'!$1:$1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224" l="1"/>
  <c r="I48" i="223"/>
  <c r="I48" i="222"/>
  <c r="I48" i="220"/>
  <c r="I48" i="219"/>
  <c r="E49" i="218"/>
  <c r="E50" i="218"/>
  <c r="I48" i="218"/>
  <c r="I48" i="217"/>
  <c r="I48" i="216"/>
  <c r="I48" i="215"/>
  <c r="I48" i="214"/>
  <c r="I48" i="213"/>
  <c r="I48" i="212"/>
  <c r="I48" i="211"/>
  <c r="I48" i="221"/>
  <c r="I48" i="208"/>
  <c r="I48" i="207"/>
  <c r="I48" i="206"/>
  <c r="I48" i="205"/>
  <c r="I48" i="204"/>
  <c r="I48" i="202"/>
  <c r="I48" i="201"/>
  <c r="I49" i="224"/>
  <c r="I49" i="223"/>
  <c r="I49" i="222"/>
  <c r="I49" i="220"/>
  <c r="I49" i="219"/>
  <c r="I49" i="218"/>
  <c r="I49" i="217"/>
  <c r="I49" i="216"/>
  <c r="I49" i="215"/>
  <c r="I49" i="214"/>
  <c r="I49" i="213"/>
  <c r="I49" i="212"/>
  <c r="I49" i="211"/>
  <c r="I49" i="221"/>
  <c r="I49" i="208"/>
  <c r="I49" i="207"/>
  <c r="I49" i="206"/>
  <c r="I49" i="205"/>
  <c r="I49" i="204"/>
  <c r="I49" i="202"/>
  <c r="I49" i="201"/>
  <c r="D36" i="231"/>
  <c r="E36" i="231"/>
  <c r="D37" i="231"/>
  <c r="E37" i="231"/>
  <c r="C37" i="231"/>
  <c r="C36" i="231"/>
  <c r="J36" i="231"/>
  <c r="K36" i="231"/>
  <c r="J37" i="231"/>
  <c r="K37" i="231"/>
  <c r="I37" i="231"/>
  <c r="I36" i="231"/>
  <c r="P36" i="231"/>
  <c r="Q36" i="231"/>
  <c r="P37" i="231"/>
  <c r="Q37" i="231"/>
  <c r="O37" i="231"/>
  <c r="O36" i="231"/>
  <c r="U37" i="231"/>
  <c r="V37" i="231"/>
  <c r="W37" i="231"/>
  <c r="V36" i="231"/>
  <c r="W36" i="231"/>
  <c r="U36" i="231"/>
  <c r="V27" i="231"/>
  <c r="W27" i="231"/>
  <c r="V28" i="231"/>
  <c r="W28" i="231"/>
  <c r="U28" i="231"/>
  <c r="U27" i="231"/>
  <c r="P27" i="231"/>
  <c r="Q27" i="231"/>
  <c r="P28" i="231"/>
  <c r="Q28" i="231"/>
  <c r="O28" i="231"/>
  <c r="O27" i="231"/>
  <c r="J27" i="231"/>
  <c r="K27" i="231"/>
  <c r="J28" i="231"/>
  <c r="K28" i="231"/>
  <c r="I28" i="231"/>
  <c r="I27" i="231"/>
  <c r="D27" i="231"/>
  <c r="E27" i="231"/>
  <c r="D28" i="231"/>
  <c r="E28" i="231"/>
  <c r="C28" i="231"/>
  <c r="C27" i="231"/>
  <c r="V18" i="231"/>
  <c r="W18" i="231"/>
  <c r="V19" i="231"/>
  <c r="W19" i="231"/>
  <c r="U19" i="231"/>
  <c r="U18" i="231"/>
  <c r="P18" i="231"/>
  <c r="Q18" i="231"/>
  <c r="P19" i="231"/>
  <c r="Q19" i="231"/>
  <c r="O19" i="231"/>
  <c r="O18" i="231"/>
  <c r="J18" i="231"/>
  <c r="K18" i="231"/>
  <c r="J19" i="231"/>
  <c r="K19" i="231"/>
  <c r="I19" i="231"/>
  <c r="I18" i="231"/>
  <c r="D18" i="231"/>
  <c r="E18" i="231"/>
  <c r="D19" i="231"/>
  <c r="E19" i="231"/>
  <c r="C19" i="231"/>
  <c r="C18" i="231"/>
  <c r="AB9" i="231"/>
  <c r="AC9" i="231"/>
  <c r="AB10" i="231"/>
  <c r="AC10" i="231"/>
  <c r="AA10" i="231"/>
  <c r="AA9" i="231"/>
  <c r="U10" i="231"/>
  <c r="V10" i="231"/>
  <c r="W10" i="231"/>
  <c r="V9" i="231"/>
  <c r="W9" i="231"/>
  <c r="U9" i="231"/>
  <c r="O10" i="231"/>
  <c r="P10" i="231"/>
  <c r="Q10" i="231"/>
  <c r="P9" i="231"/>
  <c r="Q9" i="231"/>
  <c r="O9" i="231"/>
  <c r="J10" i="231"/>
  <c r="K10" i="231"/>
  <c r="I10" i="231"/>
  <c r="J9" i="231"/>
  <c r="K9" i="231"/>
  <c r="I9" i="231"/>
  <c r="C9" i="231"/>
  <c r="E10" i="231"/>
  <c r="D10" i="231"/>
  <c r="C10" i="231"/>
  <c r="E9" i="231"/>
  <c r="D9" i="231"/>
  <c r="G115" i="232"/>
  <c r="B115" i="232"/>
  <c r="G114" i="232"/>
  <c r="A114" i="232"/>
  <c r="I3" i="232"/>
  <c r="I87" i="232"/>
  <c r="E41" i="224"/>
  <c r="E40" i="224"/>
  <c r="E42" i="224"/>
  <c r="F41" i="224"/>
  <c r="F40" i="224"/>
  <c r="F42" i="224"/>
  <c r="C41" i="224"/>
  <c r="C40" i="224"/>
  <c r="C42" i="224"/>
  <c r="C43" i="224"/>
  <c r="B54" i="224"/>
  <c r="H56" i="132"/>
  <c r="H10" i="224"/>
  <c r="C13" i="224"/>
  <c r="E49" i="224"/>
  <c r="E50" i="224"/>
  <c r="D49" i="224"/>
  <c r="D50" i="224"/>
  <c r="C49" i="224"/>
  <c r="C50" i="224"/>
  <c r="F54" i="224"/>
  <c r="C10" i="224"/>
  <c r="C11" i="224"/>
  <c r="D54" i="224"/>
  <c r="H54" i="224"/>
  <c r="D74" i="224"/>
  <c r="B74" i="224"/>
  <c r="C74" i="224"/>
  <c r="E74" i="224"/>
  <c r="F74" i="224"/>
  <c r="D83" i="232"/>
  <c r="E83" i="232"/>
  <c r="F83" i="232"/>
  <c r="J83" i="232"/>
  <c r="I83" i="232"/>
  <c r="H83" i="232"/>
  <c r="G83" i="232"/>
  <c r="C83" i="232"/>
  <c r="I8" i="224"/>
  <c r="B83" i="232"/>
  <c r="H55" i="132"/>
  <c r="H10" i="223"/>
  <c r="C13" i="223"/>
  <c r="E49" i="223"/>
  <c r="E50" i="223"/>
  <c r="D49" i="223"/>
  <c r="D50" i="223"/>
  <c r="C49" i="223"/>
  <c r="C50" i="223"/>
  <c r="F54" i="223"/>
  <c r="C10" i="223"/>
  <c r="C11" i="223"/>
  <c r="D54" i="223"/>
  <c r="C41" i="223"/>
  <c r="C40" i="223"/>
  <c r="C42" i="223"/>
  <c r="C43" i="223"/>
  <c r="B54" i="223"/>
  <c r="H54" i="223"/>
  <c r="D74" i="223"/>
  <c r="B74" i="223"/>
  <c r="C74" i="223"/>
  <c r="E74" i="223"/>
  <c r="F74" i="223"/>
  <c r="D82" i="232"/>
  <c r="E82" i="232"/>
  <c r="F82" i="232"/>
  <c r="J82" i="232"/>
  <c r="I82" i="232"/>
  <c r="H82" i="232"/>
  <c r="G82" i="232"/>
  <c r="C82" i="232"/>
  <c r="I8" i="223"/>
  <c r="B82" i="232"/>
  <c r="H54" i="132"/>
  <c r="H10" i="222"/>
  <c r="C13" i="222"/>
  <c r="E49" i="222"/>
  <c r="E50" i="222"/>
  <c r="D49" i="222"/>
  <c r="D50" i="222"/>
  <c r="C49" i="222"/>
  <c r="C50" i="222"/>
  <c r="F54" i="222"/>
  <c r="C10" i="222"/>
  <c r="C11" i="222"/>
  <c r="D54" i="222"/>
  <c r="C41" i="222"/>
  <c r="C40" i="222"/>
  <c r="C42" i="222"/>
  <c r="C43" i="222"/>
  <c r="B54" i="222"/>
  <c r="H54" i="222"/>
  <c r="D74" i="222"/>
  <c r="B74" i="222"/>
  <c r="C74" i="222"/>
  <c r="E74" i="222"/>
  <c r="F74" i="222"/>
  <c r="D81" i="232"/>
  <c r="E81" i="232"/>
  <c r="F81" i="232"/>
  <c r="J81" i="232"/>
  <c r="I81" i="232"/>
  <c r="H81" i="232"/>
  <c r="G81" i="232"/>
  <c r="C81" i="232"/>
  <c r="I8" i="222"/>
  <c r="B81" i="232"/>
  <c r="H10" i="220"/>
  <c r="C13" i="220"/>
  <c r="E49" i="220"/>
  <c r="E50" i="220"/>
  <c r="D49" i="220"/>
  <c r="D50" i="220"/>
  <c r="C49" i="220"/>
  <c r="C50" i="220"/>
  <c r="F54" i="220"/>
  <c r="C10" i="220"/>
  <c r="C11" i="220"/>
  <c r="D54" i="220"/>
  <c r="C41" i="220"/>
  <c r="C40" i="220"/>
  <c r="C42" i="220"/>
  <c r="C43" i="220"/>
  <c r="B54" i="220"/>
  <c r="H54" i="220"/>
  <c r="D74" i="220"/>
  <c r="B74" i="220"/>
  <c r="C74" i="220"/>
  <c r="E74" i="220"/>
  <c r="F74" i="220"/>
  <c r="F75" i="220"/>
  <c r="D80" i="232"/>
  <c r="E80" i="232"/>
  <c r="F80" i="232"/>
  <c r="J80" i="232"/>
  <c r="I80" i="232"/>
  <c r="H80" i="232"/>
  <c r="G80" i="232"/>
  <c r="C80" i="232"/>
  <c r="I8" i="220"/>
  <c r="B80" i="232"/>
  <c r="C10" i="219"/>
  <c r="B74" i="219"/>
  <c r="C11" i="219"/>
  <c r="C74" i="219"/>
  <c r="D54" i="219"/>
  <c r="C13" i="219"/>
  <c r="H10" i="219"/>
  <c r="E49" i="219"/>
  <c r="E50" i="219"/>
  <c r="D49" i="219"/>
  <c r="D50" i="219"/>
  <c r="C49" i="219"/>
  <c r="C50" i="219"/>
  <c r="F54" i="219"/>
  <c r="C41" i="219"/>
  <c r="C40" i="219"/>
  <c r="C42" i="219"/>
  <c r="C43" i="219"/>
  <c r="B54" i="219"/>
  <c r="H54" i="219"/>
  <c r="D74" i="219"/>
  <c r="E74" i="219"/>
  <c r="F74" i="219"/>
  <c r="D79" i="232"/>
  <c r="E79" i="232"/>
  <c r="F79" i="232"/>
  <c r="J79" i="232"/>
  <c r="I79" i="232"/>
  <c r="H79" i="232"/>
  <c r="G79" i="232"/>
  <c r="C79" i="232"/>
  <c r="I8" i="219"/>
  <c r="B79" i="232"/>
  <c r="H10" i="218"/>
  <c r="C13" i="218"/>
  <c r="D49" i="218"/>
  <c r="D50" i="218"/>
  <c r="C49" i="218"/>
  <c r="C50" i="218"/>
  <c r="F54" i="218"/>
  <c r="C10" i="218"/>
  <c r="C11" i="218"/>
  <c r="D54" i="218"/>
  <c r="C41" i="218"/>
  <c r="C40" i="218"/>
  <c r="C42" i="218"/>
  <c r="C43" i="218"/>
  <c r="B54" i="218"/>
  <c r="H54" i="218"/>
  <c r="D74" i="218"/>
  <c r="B74" i="218"/>
  <c r="C74" i="218"/>
  <c r="E74" i="218"/>
  <c r="F74" i="218"/>
  <c r="D78" i="232"/>
  <c r="E78" i="232"/>
  <c r="F78" i="232"/>
  <c r="J78" i="232"/>
  <c r="I78" i="232"/>
  <c r="H78" i="232"/>
  <c r="G78" i="232"/>
  <c r="C78" i="232"/>
  <c r="I8" i="218"/>
  <c r="B78" i="232"/>
  <c r="H10" i="217"/>
  <c r="C13" i="217"/>
  <c r="E49" i="217"/>
  <c r="E50" i="217"/>
  <c r="D49" i="217"/>
  <c r="D50" i="217"/>
  <c r="C49" i="217"/>
  <c r="C50" i="217"/>
  <c r="F54" i="217"/>
  <c r="C10" i="217"/>
  <c r="C11" i="217"/>
  <c r="D54" i="217"/>
  <c r="C41" i="217"/>
  <c r="C40" i="217"/>
  <c r="C42" i="217"/>
  <c r="C43" i="217"/>
  <c r="B54" i="217"/>
  <c r="H54" i="217"/>
  <c r="D74" i="217"/>
  <c r="B74" i="217"/>
  <c r="C74" i="217"/>
  <c r="E74" i="217"/>
  <c r="F74" i="217"/>
  <c r="D77" i="232"/>
  <c r="E77" i="232"/>
  <c r="F77" i="232"/>
  <c r="J77" i="232"/>
  <c r="I77" i="232"/>
  <c r="H77" i="232"/>
  <c r="G77" i="232"/>
  <c r="C77" i="232"/>
  <c r="I8" i="217"/>
  <c r="B77" i="232"/>
  <c r="H10" i="216"/>
  <c r="C13" i="216"/>
  <c r="E49" i="216"/>
  <c r="E50" i="216"/>
  <c r="D49" i="216"/>
  <c r="D50" i="216"/>
  <c r="C49" i="216"/>
  <c r="C50" i="216"/>
  <c r="F54" i="216"/>
  <c r="C10" i="216"/>
  <c r="C11" i="216"/>
  <c r="D54" i="216"/>
  <c r="C41" i="216"/>
  <c r="C40" i="216"/>
  <c r="C42" i="216"/>
  <c r="C43" i="216"/>
  <c r="B54" i="216"/>
  <c r="H54" i="216"/>
  <c r="D74" i="216"/>
  <c r="B74" i="216"/>
  <c r="C74" i="216"/>
  <c r="E74" i="216"/>
  <c r="F74" i="216"/>
  <c r="D76" i="232"/>
  <c r="E76" i="232"/>
  <c r="F76" i="232"/>
  <c r="J76" i="232"/>
  <c r="I76" i="232"/>
  <c r="H76" i="232"/>
  <c r="G76" i="232"/>
  <c r="C76" i="232"/>
  <c r="I8" i="216"/>
  <c r="B76" i="232"/>
  <c r="H10" i="215"/>
  <c r="C13" i="215"/>
  <c r="E49" i="215"/>
  <c r="E50" i="215"/>
  <c r="D49" i="215"/>
  <c r="D50" i="215"/>
  <c r="C49" i="215"/>
  <c r="C50" i="215"/>
  <c r="F54" i="215"/>
  <c r="C10" i="215"/>
  <c r="C11" i="215"/>
  <c r="D54" i="215"/>
  <c r="C41" i="215"/>
  <c r="C40" i="215"/>
  <c r="C42" i="215"/>
  <c r="C43" i="215"/>
  <c r="B54" i="215"/>
  <c r="H54" i="215"/>
  <c r="D74" i="215"/>
  <c r="B74" i="215"/>
  <c r="C74" i="215"/>
  <c r="E74" i="215"/>
  <c r="F74" i="215"/>
  <c r="D75" i="232"/>
  <c r="E75" i="232"/>
  <c r="F75" i="232"/>
  <c r="J75" i="232"/>
  <c r="I75" i="232"/>
  <c r="H75" i="232"/>
  <c r="G75" i="232"/>
  <c r="C75" i="232"/>
  <c r="I8" i="215"/>
  <c r="B75" i="232"/>
  <c r="H10" i="214"/>
  <c r="C13" i="214"/>
  <c r="E49" i="214"/>
  <c r="E50" i="214"/>
  <c r="D49" i="214"/>
  <c r="D50" i="214"/>
  <c r="C49" i="214"/>
  <c r="C50" i="214"/>
  <c r="F54" i="214"/>
  <c r="C10" i="214"/>
  <c r="C11" i="214"/>
  <c r="D54" i="214"/>
  <c r="C41" i="214"/>
  <c r="C40" i="214"/>
  <c r="C42" i="214"/>
  <c r="C43" i="214"/>
  <c r="B54" i="214"/>
  <c r="H54" i="214"/>
  <c r="D74" i="214"/>
  <c r="B74" i="214"/>
  <c r="C74" i="214"/>
  <c r="E74" i="214"/>
  <c r="F74" i="214"/>
  <c r="D74" i="232"/>
  <c r="E74" i="232"/>
  <c r="F74" i="232"/>
  <c r="J74" i="232"/>
  <c r="I74" i="232"/>
  <c r="H74" i="232"/>
  <c r="G74" i="232"/>
  <c r="C74" i="232"/>
  <c r="I8" i="214"/>
  <c r="B74" i="232"/>
  <c r="H10" i="213"/>
  <c r="C13" i="213"/>
  <c r="E49" i="213"/>
  <c r="E50" i="213"/>
  <c r="D49" i="213"/>
  <c r="D50" i="213"/>
  <c r="C49" i="213"/>
  <c r="C50" i="213"/>
  <c r="F54" i="213"/>
  <c r="C10" i="213"/>
  <c r="C11" i="213"/>
  <c r="D54" i="213"/>
  <c r="C41" i="213"/>
  <c r="C40" i="213"/>
  <c r="C42" i="213"/>
  <c r="C43" i="213"/>
  <c r="B54" i="213"/>
  <c r="H54" i="213"/>
  <c r="D74" i="213"/>
  <c r="B74" i="213"/>
  <c r="C74" i="213"/>
  <c r="E74" i="213"/>
  <c r="F74" i="213"/>
  <c r="D73" i="232"/>
  <c r="E73" i="232"/>
  <c r="F73" i="232"/>
  <c r="J73" i="232"/>
  <c r="I73" i="232"/>
  <c r="H73" i="232"/>
  <c r="G73" i="232"/>
  <c r="C73" i="232"/>
  <c r="I8" i="213"/>
  <c r="B73" i="232"/>
  <c r="H10" i="212"/>
  <c r="C13" i="212"/>
  <c r="E49" i="212"/>
  <c r="E50" i="212"/>
  <c r="D49" i="212"/>
  <c r="D50" i="212"/>
  <c r="C49" i="212"/>
  <c r="C50" i="212"/>
  <c r="F54" i="212"/>
  <c r="C10" i="212"/>
  <c r="C11" i="212"/>
  <c r="D54" i="212"/>
  <c r="C41" i="212"/>
  <c r="C40" i="212"/>
  <c r="C42" i="212"/>
  <c r="C43" i="212"/>
  <c r="B54" i="212"/>
  <c r="H54" i="212"/>
  <c r="D74" i="212"/>
  <c r="B74" i="212"/>
  <c r="C74" i="212"/>
  <c r="E74" i="212"/>
  <c r="F74" i="212"/>
  <c r="D72" i="232"/>
  <c r="E72" i="232"/>
  <c r="F72" i="232"/>
  <c r="J72" i="232"/>
  <c r="I72" i="232"/>
  <c r="H72" i="232"/>
  <c r="G72" i="232"/>
  <c r="C72" i="232"/>
  <c r="I8" i="212"/>
  <c r="B72" i="232"/>
  <c r="H10" i="211"/>
  <c r="C13" i="211"/>
  <c r="E49" i="211"/>
  <c r="E50" i="211"/>
  <c r="D49" i="211"/>
  <c r="D50" i="211"/>
  <c r="C49" i="211"/>
  <c r="C50" i="211"/>
  <c r="F54" i="211"/>
  <c r="C10" i="211"/>
  <c r="C11" i="211"/>
  <c r="D54" i="211"/>
  <c r="C41" i="211"/>
  <c r="C40" i="211"/>
  <c r="C42" i="211"/>
  <c r="C43" i="211"/>
  <c r="B54" i="211"/>
  <c r="H54" i="211"/>
  <c r="D74" i="211"/>
  <c r="B74" i="211"/>
  <c r="C74" i="211"/>
  <c r="E74" i="211"/>
  <c r="F74" i="211"/>
  <c r="D71" i="232"/>
  <c r="E71" i="232"/>
  <c r="F71" i="232"/>
  <c r="J71" i="232"/>
  <c r="I71" i="232"/>
  <c r="H71" i="232"/>
  <c r="G71" i="232"/>
  <c r="C71" i="232"/>
  <c r="I8" i="211"/>
  <c r="B71" i="232"/>
  <c r="H10" i="221"/>
  <c r="C13" i="221"/>
  <c r="E49" i="221"/>
  <c r="E50" i="221"/>
  <c r="D49" i="221"/>
  <c r="D50" i="221"/>
  <c r="C49" i="221"/>
  <c r="C50" i="221"/>
  <c r="F54" i="221"/>
  <c r="C10" i="221"/>
  <c r="C11" i="221"/>
  <c r="D54" i="221"/>
  <c r="C41" i="221"/>
  <c r="C40" i="221"/>
  <c r="C42" i="221"/>
  <c r="C43" i="221"/>
  <c r="B54" i="221"/>
  <c r="H54" i="221"/>
  <c r="D74" i="221"/>
  <c r="B74" i="221"/>
  <c r="C74" i="221"/>
  <c r="E74" i="221"/>
  <c r="F74" i="221"/>
  <c r="D70" i="232"/>
  <c r="E70" i="232"/>
  <c r="F70" i="232"/>
  <c r="J70" i="232"/>
  <c r="I70" i="232"/>
  <c r="H70" i="232"/>
  <c r="G70" i="232"/>
  <c r="C70" i="232"/>
  <c r="I8" i="221"/>
  <c r="B70" i="232"/>
  <c r="H10" i="208"/>
  <c r="C13" i="208"/>
  <c r="E49" i="208"/>
  <c r="E50" i="208"/>
  <c r="D49" i="208"/>
  <c r="D50" i="208"/>
  <c r="C49" i="208"/>
  <c r="C50" i="208"/>
  <c r="F54" i="208"/>
  <c r="C10" i="208"/>
  <c r="C11" i="208"/>
  <c r="D54" i="208"/>
  <c r="C41" i="208"/>
  <c r="C40" i="208"/>
  <c r="C42" i="208"/>
  <c r="C43" i="208"/>
  <c r="B54" i="208"/>
  <c r="H54" i="208"/>
  <c r="D74" i="208"/>
  <c r="B74" i="208"/>
  <c r="C74" i="208"/>
  <c r="E74" i="208"/>
  <c r="F74" i="208"/>
  <c r="D69" i="232"/>
  <c r="E69" i="232"/>
  <c r="F69" i="232"/>
  <c r="J69" i="232"/>
  <c r="I69" i="232"/>
  <c r="H69" i="232"/>
  <c r="G69" i="232"/>
  <c r="C69" i="232"/>
  <c r="I8" i="208"/>
  <c r="B69" i="232"/>
  <c r="H10" i="207"/>
  <c r="C49" i="207"/>
  <c r="C50" i="207"/>
  <c r="D49" i="207"/>
  <c r="D50" i="207"/>
  <c r="E49" i="207"/>
  <c r="E50" i="207"/>
  <c r="C41" i="207"/>
  <c r="C40" i="207"/>
  <c r="C42" i="207"/>
  <c r="C43" i="207"/>
  <c r="B54" i="207"/>
  <c r="E68" i="232"/>
  <c r="F68" i="232"/>
  <c r="I68" i="232"/>
  <c r="H68" i="232"/>
  <c r="G68" i="232"/>
  <c r="C68" i="232"/>
  <c r="I8" i="207"/>
  <c r="B68" i="232"/>
  <c r="H10" i="206"/>
  <c r="C13" i="206"/>
  <c r="E49" i="206"/>
  <c r="E50" i="206"/>
  <c r="D49" i="206"/>
  <c r="D50" i="206"/>
  <c r="C49" i="206"/>
  <c r="C50" i="206"/>
  <c r="F54" i="206"/>
  <c r="C10" i="206"/>
  <c r="C11" i="206"/>
  <c r="D54" i="206"/>
  <c r="C41" i="206"/>
  <c r="C40" i="206"/>
  <c r="C42" i="206"/>
  <c r="C43" i="206"/>
  <c r="B54" i="206"/>
  <c r="H54" i="206"/>
  <c r="D74" i="206"/>
  <c r="B74" i="206"/>
  <c r="C74" i="206"/>
  <c r="E74" i="206"/>
  <c r="F74" i="206"/>
  <c r="D67" i="232"/>
  <c r="E67" i="232"/>
  <c r="F67" i="232"/>
  <c r="J67" i="232"/>
  <c r="I67" i="232"/>
  <c r="H67" i="232"/>
  <c r="G67" i="232"/>
  <c r="C67" i="232"/>
  <c r="I8" i="206"/>
  <c r="B67" i="232"/>
  <c r="H10" i="205"/>
  <c r="C13" i="205"/>
  <c r="E49" i="205"/>
  <c r="E50" i="205"/>
  <c r="D49" i="205"/>
  <c r="D50" i="205"/>
  <c r="C49" i="205"/>
  <c r="C50" i="205"/>
  <c r="F54" i="205"/>
  <c r="C10" i="205"/>
  <c r="C11" i="205"/>
  <c r="D54" i="205"/>
  <c r="C41" i="205"/>
  <c r="C40" i="205"/>
  <c r="C42" i="205"/>
  <c r="C43" i="205"/>
  <c r="B54" i="205"/>
  <c r="H54" i="205"/>
  <c r="D74" i="205"/>
  <c r="B74" i="205"/>
  <c r="C74" i="205"/>
  <c r="E74" i="205"/>
  <c r="F74" i="205"/>
  <c r="D66" i="232"/>
  <c r="E66" i="232"/>
  <c r="F66" i="232"/>
  <c r="J66" i="232"/>
  <c r="I66" i="232"/>
  <c r="H66" i="232"/>
  <c r="G66" i="232"/>
  <c r="C66" i="232"/>
  <c r="I8" i="205"/>
  <c r="B66" i="232"/>
  <c r="H10" i="204"/>
  <c r="C13" i="204"/>
  <c r="E49" i="204"/>
  <c r="E50" i="204"/>
  <c r="D49" i="204"/>
  <c r="D50" i="204"/>
  <c r="C49" i="204"/>
  <c r="C50" i="204"/>
  <c r="F54" i="204"/>
  <c r="C10" i="204"/>
  <c r="C11" i="204"/>
  <c r="D54" i="204"/>
  <c r="C41" i="204"/>
  <c r="C40" i="204"/>
  <c r="C42" i="204"/>
  <c r="C43" i="204"/>
  <c r="B54" i="204"/>
  <c r="H54" i="204"/>
  <c r="D74" i="204"/>
  <c r="B74" i="204"/>
  <c r="C74" i="204"/>
  <c r="E74" i="204"/>
  <c r="F74" i="204"/>
  <c r="D65" i="232"/>
  <c r="E65" i="232"/>
  <c r="F65" i="232"/>
  <c r="J65" i="232"/>
  <c r="I65" i="232"/>
  <c r="H65" i="232"/>
  <c r="G65" i="232"/>
  <c r="C65" i="232"/>
  <c r="I8" i="204"/>
  <c r="B65" i="232"/>
  <c r="H10" i="202"/>
  <c r="C13" i="202"/>
  <c r="E49" i="202"/>
  <c r="E50" i="202"/>
  <c r="D49" i="202"/>
  <c r="D50" i="202"/>
  <c r="C49" i="202"/>
  <c r="C50" i="202"/>
  <c r="F54" i="202"/>
  <c r="C10" i="202"/>
  <c r="C11" i="202"/>
  <c r="D54" i="202"/>
  <c r="C41" i="202"/>
  <c r="C40" i="202"/>
  <c r="C42" i="202"/>
  <c r="C43" i="202"/>
  <c r="B54" i="202"/>
  <c r="H54" i="202"/>
  <c r="D74" i="202"/>
  <c r="B74" i="202"/>
  <c r="C74" i="202"/>
  <c r="E74" i="202"/>
  <c r="F74" i="202"/>
  <c r="D64" i="232"/>
  <c r="E64" i="232"/>
  <c r="F64" i="232"/>
  <c r="J64" i="232"/>
  <c r="I64" i="232"/>
  <c r="H64" i="232"/>
  <c r="G64" i="232"/>
  <c r="C64" i="232"/>
  <c r="I8" i="202"/>
  <c r="B64" i="232"/>
  <c r="I59" i="232"/>
  <c r="I50" i="232"/>
  <c r="G50" i="232"/>
  <c r="F50" i="232"/>
  <c r="E50" i="232"/>
  <c r="D50" i="232"/>
  <c r="I49" i="232"/>
  <c r="G49" i="232"/>
  <c r="F49" i="232"/>
  <c r="E49" i="232"/>
  <c r="D49" i="232"/>
  <c r="A49" i="232"/>
  <c r="I39" i="232"/>
  <c r="G39" i="232"/>
  <c r="E39" i="232"/>
  <c r="A39" i="232"/>
  <c r="I32" i="232"/>
  <c r="E25" i="232"/>
  <c r="A23" i="232"/>
  <c r="F20" i="232"/>
  <c r="D18" i="232"/>
  <c r="D17" i="232"/>
  <c r="D16" i="232"/>
  <c r="E4" i="220"/>
  <c r="I11" i="232"/>
  <c r="D11" i="232"/>
  <c r="D9" i="232"/>
  <c r="D8" i="232"/>
  <c r="D7" i="232"/>
  <c r="C12" i="202"/>
  <c r="C60" i="202"/>
  <c r="C62" i="202"/>
  <c r="D80" i="137"/>
  <c r="H63" i="227"/>
  <c r="I63" i="227"/>
  <c r="G63" i="227"/>
  <c r="D9" i="223"/>
  <c r="I49" i="226"/>
  <c r="B9" i="223"/>
  <c r="G49" i="226"/>
  <c r="C16" i="223"/>
  <c r="F49" i="226"/>
  <c r="D7" i="223"/>
  <c r="E49" i="226"/>
  <c r="B7" i="223"/>
  <c r="D49" i="226"/>
  <c r="H78" i="137"/>
  <c r="I78" i="137"/>
  <c r="G78" i="137"/>
  <c r="H79" i="137"/>
  <c r="I79" i="137"/>
  <c r="G79" i="137"/>
  <c r="G27" i="205"/>
  <c r="G27" i="204"/>
  <c r="G27" i="201"/>
  <c r="I24" i="132"/>
  <c r="J24" i="132"/>
  <c r="I25" i="132"/>
  <c r="J25" i="132"/>
  <c r="I26" i="132"/>
  <c r="J26" i="132"/>
  <c r="C24" i="132"/>
  <c r="D24" i="132"/>
  <c r="E24" i="132"/>
  <c r="F24" i="132"/>
  <c r="G24" i="132"/>
  <c r="C25" i="132"/>
  <c r="D25" i="132"/>
  <c r="E25" i="132"/>
  <c r="F25" i="132"/>
  <c r="G25" i="132"/>
  <c r="C26" i="132"/>
  <c r="D26" i="132"/>
  <c r="E26" i="132"/>
  <c r="F26" i="132"/>
  <c r="G26" i="132"/>
  <c r="I54" i="132"/>
  <c r="I55" i="132"/>
  <c r="I56" i="132"/>
  <c r="C54" i="132"/>
  <c r="D54" i="132"/>
  <c r="E54" i="132"/>
  <c r="C55" i="132"/>
  <c r="D55" i="132"/>
  <c r="E55" i="132"/>
  <c r="C56" i="132"/>
  <c r="D56" i="132"/>
  <c r="E56" i="132"/>
  <c r="F63" i="225"/>
  <c r="E25" i="225"/>
  <c r="D11" i="225"/>
  <c r="D9" i="225"/>
  <c r="D8" i="225"/>
  <c r="D7" i="225"/>
  <c r="I3" i="225"/>
  <c r="E25" i="227"/>
  <c r="D11" i="227"/>
  <c r="D9" i="227"/>
  <c r="D8" i="227"/>
  <c r="D7" i="227"/>
  <c r="I3" i="227"/>
  <c r="E25" i="226"/>
  <c r="D11" i="226"/>
  <c r="D9" i="226"/>
  <c r="D8" i="226"/>
  <c r="D7" i="226"/>
  <c r="I3" i="226"/>
  <c r="A49" i="226"/>
  <c r="A49" i="227"/>
  <c r="A49" i="225"/>
  <c r="D18" i="225"/>
  <c r="D17" i="225"/>
  <c r="D16" i="225"/>
  <c r="D18" i="226"/>
  <c r="D17" i="226"/>
  <c r="D16" i="226"/>
  <c r="C63" i="226"/>
  <c r="F63" i="227"/>
  <c r="D18" i="227"/>
  <c r="D17" i="227"/>
  <c r="D16" i="227"/>
  <c r="G95" i="227"/>
  <c r="B95" i="227"/>
  <c r="G94" i="227"/>
  <c r="A94" i="227"/>
  <c r="E63" i="227"/>
  <c r="C63" i="227"/>
  <c r="I39" i="227"/>
  <c r="G39" i="227"/>
  <c r="E39" i="227"/>
  <c r="A39" i="227"/>
  <c r="A23" i="227"/>
  <c r="F20" i="227"/>
  <c r="I67" i="227"/>
  <c r="G95" i="226"/>
  <c r="B95" i="226"/>
  <c r="G94" i="226"/>
  <c r="A94" i="226"/>
  <c r="F63" i="226"/>
  <c r="E63" i="226"/>
  <c r="I39" i="226"/>
  <c r="G39" i="226"/>
  <c r="E39" i="226"/>
  <c r="A39" i="226"/>
  <c r="A23" i="226"/>
  <c r="F20" i="226"/>
  <c r="I67" i="226"/>
  <c r="G95" i="225"/>
  <c r="B95" i="225"/>
  <c r="G94" i="225"/>
  <c r="A94" i="225"/>
  <c r="E63" i="225"/>
  <c r="C63" i="225"/>
  <c r="I39" i="225"/>
  <c r="G39" i="225"/>
  <c r="E39" i="225"/>
  <c r="A39" i="225"/>
  <c r="A23" i="225"/>
  <c r="F20" i="225"/>
  <c r="I67" i="225"/>
  <c r="C83" i="137"/>
  <c r="C82" i="137"/>
  <c r="C81" i="137"/>
  <c r="F83" i="137"/>
  <c r="F81" i="137"/>
  <c r="E83" i="137"/>
  <c r="E81" i="137"/>
  <c r="I50" i="137"/>
  <c r="G50" i="137"/>
  <c r="F50" i="137"/>
  <c r="E50" i="137"/>
  <c r="D50" i="137"/>
  <c r="F59" i="224"/>
  <c r="I83" i="137"/>
  <c r="H83" i="137"/>
  <c r="G83" i="137"/>
  <c r="D41" i="224"/>
  <c r="D40" i="224"/>
  <c r="G27" i="224"/>
  <c r="I20" i="224"/>
  <c r="G20" i="224"/>
  <c r="D20" i="224"/>
  <c r="I19" i="224"/>
  <c r="F19" i="224"/>
  <c r="D19" i="224"/>
  <c r="B19" i="224"/>
  <c r="C16" i="224"/>
  <c r="F49" i="227"/>
  <c r="J15" i="224"/>
  <c r="G15" i="224"/>
  <c r="C67" i="224"/>
  <c r="C15" i="224"/>
  <c r="I14" i="224"/>
  <c r="G14" i="224"/>
  <c r="C14" i="224"/>
  <c r="C65" i="224"/>
  <c r="C12" i="224"/>
  <c r="C60" i="224"/>
  <c r="H11" i="224"/>
  <c r="C64" i="224"/>
  <c r="C75" i="224"/>
  <c r="H9" i="224"/>
  <c r="D9" i="224"/>
  <c r="I49" i="227"/>
  <c r="B9" i="224"/>
  <c r="G49" i="227"/>
  <c r="G8" i="224"/>
  <c r="D8" i="224"/>
  <c r="B8" i="224"/>
  <c r="I7" i="224"/>
  <c r="G7" i="224"/>
  <c r="D7" i="224"/>
  <c r="E49" i="227"/>
  <c r="B7" i="224"/>
  <c r="D49" i="227"/>
  <c r="H4" i="224"/>
  <c r="G4" i="224"/>
  <c r="F4" i="224"/>
  <c r="E4" i="224"/>
  <c r="I11" i="227"/>
  <c r="D4" i="224"/>
  <c r="C4" i="224"/>
  <c r="B4" i="224"/>
  <c r="A4" i="224"/>
  <c r="F59" i="223"/>
  <c r="F41" i="223"/>
  <c r="E41" i="223"/>
  <c r="D41" i="223"/>
  <c r="F40" i="223"/>
  <c r="E40" i="223"/>
  <c r="D40" i="223"/>
  <c r="G27" i="223"/>
  <c r="I20" i="223"/>
  <c r="G20" i="223"/>
  <c r="D20" i="223"/>
  <c r="I19" i="223"/>
  <c r="F19" i="223"/>
  <c r="D19" i="223"/>
  <c r="B19" i="223"/>
  <c r="J15" i="223"/>
  <c r="G15" i="223"/>
  <c r="C67" i="223"/>
  <c r="C15" i="223"/>
  <c r="I14" i="223"/>
  <c r="G14" i="223"/>
  <c r="C14" i="223"/>
  <c r="C65" i="223"/>
  <c r="C12" i="223"/>
  <c r="C60" i="223"/>
  <c r="H11" i="223"/>
  <c r="C64" i="223"/>
  <c r="C75" i="223"/>
  <c r="H9" i="223"/>
  <c r="G8" i="223"/>
  <c r="D8" i="223"/>
  <c r="B8" i="223"/>
  <c r="I7" i="223"/>
  <c r="G7" i="223"/>
  <c r="H4" i="223"/>
  <c r="G4" i="223"/>
  <c r="F4" i="223"/>
  <c r="E4" i="223"/>
  <c r="I11" i="226"/>
  <c r="D4" i="223"/>
  <c r="C4" i="223"/>
  <c r="B4" i="223"/>
  <c r="A4" i="223"/>
  <c r="F59" i="222"/>
  <c r="F41" i="222"/>
  <c r="E41" i="222"/>
  <c r="D41" i="222"/>
  <c r="F40" i="222"/>
  <c r="E40" i="222"/>
  <c r="D40" i="222"/>
  <c r="G27" i="222"/>
  <c r="I20" i="222"/>
  <c r="G20" i="222"/>
  <c r="D20" i="222"/>
  <c r="I19" i="222"/>
  <c r="F19" i="222"/>
  <c r="D19" i="222"/>
  <c r="B19" i="222"/>
  <c r="C16" i="222"/>
  <c r="F49" i="225"/>
  <c r="J15" i="222"/>
  <c r="G15" i="222"/>
  <c r="C67" i="222"/>
  <c r="C15" i="222"/>
  <c r="I14" i="222"/>
  <c r="G14" i="222"/>
  <c r="C14" i="222"/>
  <c r="C65" i="222"/>
  <c r="C12" i="222"/>
  <c r="C60" i="222"/>
  <c r="H11" i="222"/>
  <c r="C64" i="222"/>
  <c r="C75" i="222"/>
  <c r="H9" i="222"/>
  <c r="D9" i="222"/>
  <c r="I49" i="225"/>
  <c r="B9" i="222"/>
  <c r="G49" i="225"/>
  <c r="G8" i="222"/>
  <c r="D8" i="222"/>
  <c r="B8" i="222"/>
  <c r="I7" i="222"/>
  <c r="G7" i="222"/>
  <c r="D7" i="222"/>
  <c r="E49" i="225"/>
  <c r="B7" i="222"/>
  <c r="D49" i="225"/>
  <c r="H4" i="222"/>
  <c r="G4" i="222"/>
  <c r="F4" i="222"/>
  <c r="E4" i="222"/>
  <c r="I11" i="225"/>
  <c r="D4" i="222"/>
  <c r="C4" i="222"/>
  <c r="B4" i="222"/>
  <c r="A4" i="222"/>
  <c r="G63" i="226"/>
  <c r="H82" i="137"/>
  <c r="I63" i="226"/>
  <c r="H63" i="225"/>
  <c r="I63" i="225"/>
  <c r="G81" i="137"/>
  <c r="B63" i="225"/>
  <c r="B82" i="137"/>
  <c r="B63" i="227"/>
  <c r="D42" i="222"/>
  <c r="E42" i="222"/>
  <c r="D42" i="224"/>
  <c r="C63" i="224"/>
  <c r="C66" i="224"/>
  <c r="E42" i="223"/>
  <c r="F42" i="223"/>
  <c r="D42" i="223"/>
  <c r="I82" i="137"/>
  <c r="H63" i="226"/>
  <c r="G82" i="137"/>
  <c r="I81" i="137"/>
  <c r="H81" i="137"/>
  <c r="G63" i="225"/>
  <c r="F42" i="222"/>
  <c r="B81" i="137"/>
  <c r="B63" i="226"/>
  <c r="B83" i="137"/>
  <c r="C61" i="224"/>
  <c r="C62" i="224"/>
  <c r="I32" i="227"/>
  <c r="I58" i="227"/>
  <c r="I32" i="226"/>
  <c r="I58" i="226"/>
  <c r="I58" i="225"/>
  <c r="I32" i="225"/>
  <c r="C44" i="224"/>
  <c r="C59" i="224"/>
  <c r="B75" i="224"/>
  <c r="B75" i="223"/>
  <c r="C61" i="223"/>
  <c r="C62" i="223"/>
  <c r="C61" i="222"/>
  <c r="C62" i="222"/>
  <c r="C44" i="223"/>
  <c r="C59" i="223"/>
  <c r="D75" i="224"/>
  <c r="E75" i="224"/>
  <c r="C44" i="222"/>
  <c r="C59" i="222"/>
  <c r="G69" i="224"/>
  <c r="I61" i="224"/>
  <c r="I62" i="224"/>
  <c r="J61" i="224"/>
  <c r="C63" i="223"/>
  <c r="C66" i="223"/>
  <c r="B75" i="222"/>
  <c r="C63" i="222"/>
  <c r="C66" i="222"/>
  <c r="I62" i="223"/>
  <c r="J61" i="223"/>
  <c r="I61" i="222"/>
  <c r="G70" i="224"/>
  <c r="I74" i="224"/>
  <c r="I75" i="224"/>
  <c r="G67" i="224"/>
  <c r="D75" i="223"/>
  <c r="E75" i="223"/>
  <c r="I61" i="223"/>
  <c r="G69" i="223"/>
  <c r="D75" i="222"/>
  <c r="G69" i="222"/>
  <c r="I62" i="222"/>
  <c r="J61" i="222"/>
  <c r="E75" i="222"/>
  <c r="F75" i="224"/>
  <c r="D63" i="227"/>
  <c r="J63" i="227"/>
  <c r="D83" i="137"/>
  <c r="F75" i="222"/>
  <c r="D63" i="225"/>
  <c r="J63" i="225"/>
  <c r="D81" i="137"/>
  <c r="F75" i="223"/>
  <c r="D63" i="226"/>
  <c r="J63" i="226"/>
  <c r="D82" i="137"/>
  <c r="L67" i="224"/>
  <c r="L68" i="224"/>
  <c r="K68" i="224"/>
  <c r="G70" i="223"/>
  <c r="I74" i="223"/>
  <c r="I75" i="223"/>
  <c r="G67" i="223"/>
  <c r="G70" i="222"/>
  <c r="I74" i="222"/>
  <c r="I75" i="222"/>
  <c r="G67" i="222"/>
  <c r="L67" i="223"/>
  <c r="K68" i="223"/>
  <c r="L68" i="223"/>
  <c r="L67" i="222"/>
  <c r="L68" i="222"/>
  <c r="K68" i="222"/>
  <c r="F59" i="221"/>
  <c r="F41" i="221"/>
  <c r="E41" i="221"/>
  <c r="D41" i="221"/>
  <c r="F40" i="221"/>
  <c r="E40" i="221"/>
  <c r="D40" i="221"/>
  <c r="G27" i="221"/>
  <c r="I20" i="221"/>
  <c r="G20" i="221"/>
  <c r="D20" i="221"/>
  <c r="I19" i="221"/>
  <c r="F19" i="221"/>
  <c r="D19" i="221"/>
  <c r="B19" i="221"/>
  <c r="C16" i="221"/>
  <c r="J15" i="221"/>
  <c r="G15" i="221"/>
  <c r="C67" i="221"/>
  <c r="C15" i="221"/>
  <c r="I14" i="221"/>
  <c r="G14" i="221"/>
  <c r="C14" i="221"/>
  <c r="C65" i="221"/>
  <c r="C12" i="221"/>
  <c r="C60" i="221"/>
  <c r="C75" i="221"/>
  <c r="H9" i="221"/>
  <c r="D9" i="221"/>
  <c r="B9" i="221"/>
  <c r="D8" i="221"/>
  <c r="B8" i="221"/>
  <c r="D7" i="221"/>
  <c r="B7" i="221"/>
  <c r="H70" i="137"/>
  <c r="I70" i="137"/>
  <c r="G70" i="137"/>
  <c r="B70" i="137"/>
  <c r="C61" i="221"/>
  <c r="C62" i="221"/>
  <c r="F42" i="221"/>
  <c r="D42" i="221"/>
  <c r="E42" i="221"/>
  <c r="B75" i="221"/>
  <c r="F59" i="220"/>
  <c r="F41" i="220"/>
  <c r="E41" i="220"/>
  <c r="D41" i="220"/>
  <c r="F40" i="220"/>
  <c r="E40" i="220"/>
  <c r="D40" i="220"/>
  <c r="G27" i="220"/>
  <c r="I20" i="220"/>
  <c r="G20" i="220"/>
  <c r="D20" i="220"/>
  <c r="I19" i="220"/>
  <c r="F19" i="220"/>
  <c r="D19" i="220"/>
  <c r="B19" i="220"/>
  <c r="C16" i="220"/>
  <c r="J15" i="220"/>
  <c r="G15" i="220"/>
  <c r="C67" i="220"/>
  <c r="C15" i="220"/>
  <c r="I14" i="220"/>
  <c r="G14" i="220"/>
  <c r="C14" i="220"/>
  <c r="C65" i="220"/>
  <c r="C12" i="220"/>
  <c r="C60" i="220"/>
  <c r="C75" i="220"/>
  <c r="H9" i="220"/>
  <c r="D9" i="220"/>
  <c r="B9" i="220"/>
  <c r="D8" i="220"/>
  <c r="B8" i="220"/>
  <c r="D7" i="220"/>
  <c r="B7" i="220"/>
  <c r="F59" i="219"/>
  <c r="F41" i="219"/>
  <c r="E41" i="219"/>
  <c r="D41" i="219"/>
  <c r="F40" i="219"/>
  <c r="E40" i="219"/>
  <c r="D40" i="219"/>
  <c r="G27" i="219"/>
  <c r="I20" i="219"/>
  <c r="G20" i="219"/>
  <c r="D20" i="219"/>
  <c r="I19" i="219"/>
  <c r="F19" i="219"/>
  <c r="D19" i="219"/>
  <c r="B19" i="219"/>
  <c r="C16" i="219"/>
  <c r="J15" i="219"/>
  <c r="G15" i="219"/>
  <c r="C67" i="219"/>
  <c r="C15" i="219"/>
  <c r="I14" i="219"/>
  <c r="G14" i="219"/>
  <c r="C14" i="219"/>
  <c r="C65" i="219"/>
  <c r="C12" i="219"/>
  <c r="C60" i="219"/>
  <c r="C75" i="219"/>
  <c r="H9" i="219"/>
  <c r="D9" i="219"/>
  <c r="B9" i="219"/>
  <c r="D8" i="219"/>
  <c r="B8" i="219"/>
  <c r="D7" i="219"/>
  <c r="B7" i="219"/>
  <c r="E4" i="219"/>
  <c r="F59" i="218"/>
  <c r="F41" i="218"/>
  <c r="E41" i="218"/>
  <c r="D41" i="218"/>
  <c r="F40" i="218"/>
  <c r="E40" i="218"/>
  <c r="D40" i="218"/>
  <c r="G27" i="218"/>
  <c r="I20" i="218"/>
  <c r="G20" i="218"/>
  <c r="D20" i="218"/>
  <c r="I19" i="218"/>
  <c r="F19" i="218"/>
  <c r="D19" i="218"/>
  <c r="B19" i="218"/>
  <c r="C16" i="218"/>
  <c r="J15" i="218"/>
  <c r="G15" i="218"/>
  <c r="C67" i="218"/>
  <c r="C15" i="218"/>
  <c r="I14" i="218"/>
  <c r="G14" i="218"/>
  <c r="C14" i="218"/>
  <c r="C65" i="218"/>
  <c r="C12" i="218"/>
  <c r="C60" i="218"/>
  <c r="C75" i="218"/>
  <c r="H9" i="218"/>
  <c r="D9" i="218"/>
  <c r="B9" i="218"/>
  <c r="D8" i="218"/>
  <c r="B8" i="218"/>
  <c r="D7" i="218"/>
  <c r="B7" i="218"/>
  <c r="E4" i="218"/>
  <c r="F59" i="217"/>
  <c r="F41" i="217"/>
  <c r="E41" i="217"/>
  <c r="D41" i="217"/>
  <c r="F40" i="217"/>
  <c r="E40" i="217"/>
  <c r="D40" i="217"/>
  <c r="G27" i="217"/>
  <c r="I20" i="217"/>
  <c r="G20" i="217"/>
  <c r="D20" i="217"/>
  <c r="I19" i="217"/>
  <c r="F19" i="217"/>
  <c r="D19" i="217"/>
  <c r="B19" i="217"/>
  <c r="C16" i="217"/>
  <c r="J15" i="217"/>
  <c r="G15" i="217"/>
  <c r="C67" i="217"/>
  <c r="C15" i="217"/>
  <c r="I14" i="217"/>
  <c r="G14" i="217"/>
  <c r="C14" i="217"/>
  <c r="C65" i="217"/>
  <c r="C12" i="217"/>
  <c r="C60" i="217"/>
  <c r="C75" i="217"/>
  <c r="H9" i="217"/>
  <c r="D9" i="217"/>
  <c r="B9" i="217"/>
  <c r="D8" i="217"/>
  <c r="B8" i="217"/>
  <c r="D7" i="217"/>
  <c r="B7" i="217"/>
  <c r="E4" i="217"/>
  <c r="F59" i="216"/>
  <c r="F41" i="216"/>
  <c r="E41" i="216"/>
  <c r="D41" i="216"/>
  <c r="F40" i="216"/>
  <c r="E40" i="216"/>
  <c r="D40" i="216"/>
  <c r="G27" i="216"/>
  <c r="I20" i="216"/>
  <c r="G20" i="216"/>
  <c r="D20" i="216"/>
  <c r="I19" i="216"/>
  <c r="F19" i="216"/>
  <c r="D19" i="216"/>
  <c r="B19" i="216"/>
  <c r="C16" i="216"/>
  <c r="J15" i="216"/>
  <c r="G15" i="216"/>
  <c r="C67" i="216"/>
  <c r="C15" i="216"/>
  <c r="I14" i="216"/>
  <c r="G14" i="216"/>
  <c r="C14" i="216"/>
  <c r="C65" i="216"/>
  <c r="C12" i="216"/>
  <c r="C60" i="216"/>
  <c r="C75" i="216"/>
  <c r="H9" i="216"/>
  <c r="D9" i="216"/>
  <c r="B9" i="216"/>
  <c r="D8" i="216"/>
  <c r="B8" i="216"/>
  <c r="D7" i="216"/>
  <c r="B7" i="216"/>
  <c r="E4" i="216"/>
  <c r="H76" i="137"/>
  <c r="G76" i="137"/>
  <c r="I76" i="137"/>
  <c r="G80" i="137"/>
  <c r="H80" i="137"/>
  <c r="I80" i="137"/>
  <c r="B78" i="137"/>
  <c r="B77" i="137"/>
  <c r="B80" i="137"/>
  <c r="B76" i="137"/>
  <c r="B79" i="137"/>
  <c r="I11" i="137"/>
  <c r="D42" i="216"/>
  <c r="D42" i="217"/>
  <c r="G77" i="137"/>
  <c r="H77" i="137"/>
  <c r="I77" i="137"/>
  <c r="D42" i="218"/>
  <c r="E42" i="218"/>
  <c r="C44" i="220"/>
  <c r="C59" i="220"/>
  <c r="D42" i="220"/>
  <c r="E42" i="220"/>
  <c r="F42" i="220"/>
  <c r="C61" i="220"/>
  <c r="C62" i="220"/>
  <c r="B75" i="220"/>
  <c r="E42" i="219"/>
  <c r="D42" i="219"/>
  <c r="F42" i="219"/>
  <c r="F42" i="218"/>
  <c r="C44" i="218"/>
  <c r="C59" i="218"/>
  <c r="C61" i="218"/>
  <c r="B75" i="218"/>
  <c r="C62" i="218"/>
  <c r="E42" i="217"/>
  <c r="F42" i="217"/>
  <c r="C44" i="217"/>
  <c r="C59" i="217"/>
  <c r="E42" i="216"/>
  <c r="F42" i="216"/>
  <c r="C44" i="216"/>
  <c r="C59" i="216"/>
  <c r="C63" i="221"/>
  <c r="C44" i="221"/>
  <c r="C59" i="221"/>
  <c r="C44" i="219"/>
  <c r="C59" i="219"/>
  <c r="C61" i="219"/>
  <c r="C62" i="219"/>
  <c r="C61" i="217"/>
  <c r="C62" i="217"/>
  <c r="C61" i="216"/>
  <c r="C62" i="216"/>
  <c r="C63" i="220"/>
  <c r="C63" i="218"/>
  <c r="B75" i="219"/>
  <c r="C63" i="219"/>
  <c r="B75" i="217"/>
  <c r="C63" i="217"/>
  <c r="B75" i="216"/>
  <c r="C63" i="216"/>
  <c r="I49" i="137"/>
  <c r="G49" i="137"/>
  <c r="F49" i="137"/>
  <c r="E49" i="137"/>
  <c r="D49" i="137"/>
  <c r="E39" i="137"/>
  <c r="F59" i="215"/>
  <c r="F41" i="215"/>
  <c r="E41" i="215"/>
  <c r="D41" i="215"/>
  <c r="F40" i="215"/>
  <c r="E40" i="215"/>
  <c r="D40" i="215"/>
  <c r="G27" i="215"/>
  <c r="I20" i="215"/>
  <c r="G20" i="215"/>
  <c r="D20" i="215"/>
  <c r="I19" i="215"/>
  <c r="F19" i="215"/>
  <c r="D19" i="215"/>
  <c r="B19" i="215"/>
  <c r="C16" i="215"/>
  <c r="J15" i="215"/>
  <c r="G15" i="215"/>
  <c r="C67" i="215"/>
  <c r="C15" i="215"/>
  <c r="I14" i="215"/>
  <c r="G14" i="215"/>
  <c r="C14" i="215"/>
  <c r="C65" i="215"/>
  <c r="C12" i="215"/>
  <c r="C60" i="215"/>
  <c r="C75" i="215"/>
  <c r="H9" i="215"/>
  <c r="D9" i="215"/>
  <c r="B9" i="215"/>
  <c r="D8" i="215"/>
  <c r="B8" i="215"/>
  <c r="D7" i="215"/>
  <c r="B7" i="215"/>
  <c r="E4" i="215"/>
  <c r="F59" i="214"/>
  <c r="F41" i="214"/>
  <c r="E41" i="214"/>
  <c r="D41" i="214"/>
  <c r="F40" i="214"/>
  <c r="E40" i="214"/>
  <c r="D40" i="214"/>
  <c r="G27" i="214"/>
  <c r="I20" i="214"/>
  <c r="G20" i="214"/>
  <c r="D20" i="214"/>
  <c r="I19" i="214"/>
  <c r="F19" i="214"/>
  <c r="D19" i="214"/>
  <c r="B19" i="214"/>
  <c r="C16" i="214"/>
  <c r="J15" i="214"/>
  <c r="G15" i="214"/>
  <c r="C67" i="214"/>
  <c r="C15" i="214"/>
  <c r="I14" i="214"/>
  <c r="G14" i="214"/>
  <c r="C14" i="214"/>
  <c r="C65" i="214"/>
  <c r="C12" i="214"/>
  <c r="C61" i="214"/>
  <c r="C75" i="214"/>
  <c r="H9" i="214"/>
  <c r="D9" i="214"/>
  <c r="B9" i="214"/>
  <c r="D8" i="214"/>
  <c r="B8" i="214"/>
  <c r="D7" i="214"/>
  <c r="B7" i="214"/>
  <c r="E4" i="214"/>
  <c r="F59" i="213"/>
  <c r="F41" i="213"/>
  <c r="E41" i="213"/>
  <c r="D41" i="213"/>
  <c r="F40" i="213"/>
  <c r="E40" i="213"/>
  <c r="D40" i="213"/>
  <c r="G27" i="213"/>
  <c r="I20" i="213"/>
  <c r="G20" i="213"/>
  <c r="D20" i="213"/>
  <c r="I19" i="213"/>
  <c r="F19" i="213"/>
  <c r="D19" i="213"/>
  <c r="B19" i="213"/>
  <c r="C16" i="213"/>
  <c r="J15" i="213"/>
  <c r="G15" i="213"/>
  <c r="C67" i="213"/>
  <c r="C15" i="213"/>
  <c r="I14" i="213"/>
  <c r="G14" i="213"/>
  <c r="C14" i="213"/>
  <c r="C65" i="213"/>
  <c r="C12" i="213"/>
  <c r="C61" i="213"/>
  <c r="C75" i="213"/>
  <c r="H9" i="213"/>
  <c r="D9" i="213"/>
  <c r="B9" i="213"/>
  <c r="D8" i="213"/>
  <c r="B8" i="213"/>
  <c r="D7" i="213"/>
  <c r="B7" i="213"/>
  <c r="E4" i="213"/>
  <c r="F59" i="212"/>
  <c r="F41" i="212"/>
  <c r="E41" i="212"/>
  <c r="D41" i="212"/>
  <c r="F40" i="212"/>
  <c r="E40" i="212"/>
  <c r="D40" i="212"/>
  <c r="G27" i="212"/>
  <c r="I20" i="212"/>
  <c r="G20" i="212"/>
  <c r="D20" i="212"/>
  <c r="I19" i="212"/>
  <c r="F19" i="212"/>
  <c r="D19" i="212"/>
  <c r="B19" i="212"/>
  <c r="C16" i="212"/>
  <c r="J15" i="212"/>
  <c r="G15" i="212"/>
  <c r="C67" i="212"/>
  <c r="C15" i="212"/>
  <c r="I14" i="212"/>
  <c r="G14" i="212"/>
  <c r="C14" i="212"/>
  <c r="C65" i="212"/>
  <c r="C12" i="212"/>
  <c r="C61" i="212"/>
  <c r="C75" i="212"/>
  <c r="H9" i="212"/>
  <c r="D9" i="212"/>
  <c r="B9" i="212"/>
  <c r="D8" i="212"/>
  <c r="B8" i="212"/>
  <c r="D7" i="212"/>
  <c r="B7" i="212"/>
  <c r="E4" i="212"/>
  <c r="F59" i="211"/>
  <c r="F41" i="211"/>
  <c r="E41" i="211"/>
  <c r="D41" i="211"/>
  <c r="F40" i="211"/>
  <c r="E40" i="211"/>
  <c r="D40" i="211"/>
  <c r="G27" i="211"/>
  <c r="I20" i="211"/>
  <c r="G20" i="211"/>
  <c r="D20" i="211"/>
  <c r="I19" i="211"/>
  <c r="F19" i="211"/>
  <c r="D19" i="211"/>
  <c r="B19" i="211"/>
  <c r="C16" i="211"/>
  <c r="J15" i="211"/>
  <c r="G15" i="211"/>
  <c r="C67" i="211"/>
  <c r="C15" i="211"/>
  <c r="I14" i="211"/>
  <c r="G14" i="211"/>
  <c r="C14" i="211"/>
  <c r="C65" i="211"/>
  <c r="C12" i="211"/>
  <c r="C60" i="211"/>
  <c r="C75" i="211"/>
  <c r="H9" i="211"/>
  <c r="D9" i="211"/>
  <c r="B9" i="211"/>
  <c r="D8" i="211"/>
  <c r="B8" i="211"/>
  <c r="D7" i="211"/>
  <c r="B7" i="211"/>
  <c r="E4" i="211"/>
  <c r="F59" i="208"/>
  <c r="F41" i="208"/>
  <c r="E41" i="208"/>
  <c r="D41" i="208"/>
  <c r="F40" i="208"/>
  <c r="E40" i="208"/>
  <c r="D40" i="208"/>
  <c r="G27" i="208"/>
  <c r="I20" i="208"/>
  <c r="G20" i="208"/>
  <c r="D20" i="208"/>
  <c r="I19" i="208"/>
  <c r="F19" i="208"/>
  <c r="D19" i="208"/>
  <c r="B19" i="208"/>
  <c r="C16" i="208"/>
  <c r="J15" i="208"/>
  <c r="G15" i="208"/>
  <c r="C67" i="208"/>
  <c r="C15" i="208"/>
  <c r="I14" i="208"/>
  <c r="G14" i="208"/>
  <c r="C14" i="208"/>
  <c r="C65" i="208"/>
  <c r="C12" i="208"/>
  <c r="C60" i="208"/>
  <c r="H9" i="208"/>
  <c r="D9" i="208"/>
  <c r="B9" i="208"/>
  <c r="D8" i="208"/>
  <c r="B8" i="208"/>
  <c r="D7" i="208"/>
  <c r="B7" i="208"/>
  <c r="F59" i="207"/>
  <c r="F41" i="207"/>
  <c r="E41" i="207"/>
  <c r="D41" i="207"/>
  <c r="F40" i="207"/>
  <c r="E40" i="207"/>
  <c r="D40" i="207"/>
  <c r="G27" i="207"/>
  <c r="I20" i="207"/>
  <c r="G20" i="207"/>
  <c r="D20" i="207"/>
  <c r="I19" i="207"/>
  <c r="F19" i="207"/>
  <c r="D19" i="207"/>
  <c r="B19" i="207"/>
  <c r="C16" i="207"/>
  <c r="J15" i="207"/>
  <c r="G15" i="207"/>
  <c r="C67" i="207"/>
  <c r="C15" i="207"/>
  <c r="I14" i="207"/>
  <c r="G14" i="207"/>
  <c r="C14" i="207"/>
  <c r="C65" i="207"/>
  <c r="C13" i="207"/>
  <c r="F54" i="207" s="1"/>
  <c r="C12" i="207"/>
  <c r="C61" i="207" s="1"/>
  <c r="C11" i="207"/>
  <c r="C74" i="207"/>
  <c r="C75" i="207"/>
  <c r="C10" i="207"/>
  <c r="B74" i="207"/>
  <c r="E74" i="207" s="1"/>
  <c r="F74" i="207" s="1"/>
  <c r="H9" i="207"/>
  <c r="D9" i="207"/>
  <c r="B9" i="207"/>
  <c r="D8" i="207"/>
  <c r="B8" i="207"/>
  <c r="D7" i="207"/>
  <c r="B7" i="207"/>
  <c r="F59" i="206"/>
  <c r="F41" i="206"/>
  <c r="E41" i="206"/>
  <c r="D41" i="206"/>
  <c r="F40" i="206"/>
  <c r="E40" i="206"/>
  <c r="D40" i="206"/>
  <c r="G27" i="206"/>
  <c r="I20" i="206"/>
  <c r="G20" i="206"/>
  <c r="D20" i="206"/>
  <c r="I19" i="206"/>
  <c r="F19" i="206"/>
  <c r="D19" i="206"/>
  <c r="B19" i="206"/>
  <c r="C16" i="206"/>
  <c r="J15" i="206"/>
  <c r="G15" i="206"/>
  <c r="C67" i="206"/>
  <c r="C15" i="206"/>
  <c r="I14" i="206"/>
  <c r="G14" i="206"/>
  <c r="C14" i="206"/>
  <c r="C65" i="206"/>
  <c r="C12" i="206"/>
  <c r="C61" i="206"/>
  <c r="C75" i="206"/>
  <c r="H9" i="206"/>
  <c r="D9" i="206"/>
  <c r="B9" i="206"/>
  <c r="D8" i="206"/>
  <c r="B8" i="206"/>
  <c r="D7" i="206"/>
  <c r="B7" i="206"/>
  <c r="F59" i="205"/>
  <c r="F41" i="205"/>
  <c r="E41" i="205"/>
  <c r="D41" i="205"/>
  <c r="F40" i="205"/>
  <c r="E40" i="205"/>
  <c r="D40" i="205"/>
  <c r="I20" i="205"/>
  <c r="G20" i="205"/>
  <c r="D20" i="205"/>
  <c r="I19" i="205"/>
  <c r="F19" i="205"/>
  <c r="D19" i="205"/>
  <c r="B19" i="205"/>
  <c r="C16" i="205"/>
  <c r="J15" i="205"/>
  <c r="G15" i="205"/>
  <c r="C67" i="205"/>
  <c r="C15" i="205"/>
  <c r="I14" i="205"/>
  <c r="G14" i="205"/>
  <c r="C14" i="205"/>
  <c r="C65" i="205"/>
  <c r="C12" i="205"/>
  <c r="C60" i="205"/>
  <c r="C75" i="205"/>
  <c r="H9" i="205"/>
  <c r="D9" i="205"/>
  <c r="B9" i="205"/>
  <c r="D8" i="205"/>
  <c r="B8" i="205"/>
  <c r="D7" i="205"/>
  <c r="B7" i="205"/>
  <c r="F59" i="204"/>
  <c r="F41" i="204"/>
  <c r="E41" i="204"/>
  <c r="D41" i="204"/>
  <c r="F40" i="204"/>
  <c r="E40" i="204"/>
  <c r="D40" i="204"/>
  <c r="I20" i="204"/>
  <c r="G20" i="204"/>
  <c r="D20" i="204"/>
  <c r="I19" i="204"/>
  <c r="F19" i="204"/>
  <c r="D19" i="204"/>
  <c r="B19" i="204"/>
  <c r="C16" i="204"/>
  <c r="J15" i="204"/>
  <c r="G15" i="204"/>
  <c r="C67" i="204"/>
  <c r="C15" i="204"/>
  <c r="I14" i="204"/>
  <c r="G14" i="204"/>
  <c r="C14" i="204"/>
  <c r="C65" i="204"/>
  <c r="C12" i="204"/>
  <c r="C60" i="204"/>
  <c r="C75" i="204"/>
  <c r="H9" i="204"/>
  <c r="D9" i="204"/>
  <c r="B9" i="204"/>
  <c r="D8" i="204"/>
  <c r="B8" i="204"/>
  <c r="D7" i="204"/>
  <c r="B7" i="204"/>
  <c r="F59" i="202"/>
  <c r="F41" i="202"/>
  <c r="E41" i="202"/>
  <c r="D41" i="202"/>
  <c r="F40" i="202"/>
  <c r="E40" i="202"/>
  <c r="D40" i="202"/>
  <c r="G27" i="202"/>
  <c r="I20" i="202"/>
  <c r="G20" i="202"/>
  <c r="D20" i="202"/>
  <c r="I19" i="202"/>
  <c r="F19" i="202"/>
  <c r="D19" i="202"/>
  <c r="B19" i="202"/>
  <c r="C16" i="202"/>
  <c r="J15" i="202"/>
  <c r="G15" i="202"/>
  <c r="C67" i="202"/>
  <c r="C15" i="202"/>
  <c r="I14" i="202"/>
  <c r="G14" i="202"/>
  <c r="C14" i="202"/>
  <c r="C65" i="202"/>
  <c r="H11" i="202"/>
  <c r="C64" i="202"/>
  <c r="C75" i="202"/>
  <c r="H9" i="202"/>
  <c r="D9" i="202"/>
  <c r="B9" i="202"/>
  <c r="G8" i="202"/>
  <c r="D8" i="202"/>
  <c r="B8" i="202"/>
  <c r="I7" i="202"/>
  <c r="G7" i="202"/>
  <c r="D7" i="202"/>
  <c r="B7" i="202"/>
  <c r="H4" i="202"/>
  <c r="G4" i="202"/>
  <c r="F4" i="202"/>
  <c r="E4" i="202"/>
  <c r="D4" i="202"/>
  <c r="C4" i="202"/>
  <c r="B4" i="202"/>
  <c r="A4" i="202"/>
  <c r="J37" i="132"/>
  <c r="G65" i="137"/>
  <c r="H65" i="137"/>
  <c r="I65" i="137"/>
  <c r="H66" i="137"/>
  <c r="I66" i="137"/>
  <c r="G66" i="137"/>
  <c r="D42" i="206"/>
  <c r="I67" i="137"/>
  <c r="G67" i="137"/>
  <c r="H67" i="137"/>
  <c r="G68" i="137"/>
  <c r="H68" i="137"/>
  <c r="I68" i="137"/>
  <c r="G69" i="137"/>
  <c r="H69" i="137"/>
  <c r="I69" i="137"/>
  <c r="G71" i="137"/>
  <c r="I71" i="137"/>
  <c r="H71" i="137"/>
  <c r="G72" i="137"/>
  <c r="I72" i="137"/>
  <c r="H72" i="137"/>
  <c r="G73" i="137"/>
  <c r="I73" i="137"/>
  <c r="H73" i="137"/>
  <c r="G74" i="137"/>
  <c r="H74" i="137"/>
  <c r="I74" i="137"/>
  <c r="G75" i="137"/>
  <c r="H75" i="137"/>
  <c r="I75" i="137"/>
  <c r="B66" i="137"/>
  <c r="B69" i="137"/>
  <c r="B71" i="137"/>
  <c r="B72" i="137"/>
  <c r="B73" i="137"/>
  <c r="B74" i="137"/>
  <c r="B75" i="137"/>
  <c r="B68" i="137"/>
  <c r="B65" i="137"/>
  <c r="B67" i="137"/>
  <c r="I64" i="137"/>
  <c r="G64" i="137"/>
  <c r="H64" i="137"/>
  <c r="F42" i="204"/>
  <c r="D42" i="205"/>
  <c r="F42" i="207"/>
  <c r="D42" i="211"/>
  <c r="D42" i="212"/>
  <c r="J56" i="132"/>
  <c r="J55" i="132"/>
  <c r="J54" i="132"/>
  <c r="B64" i="137"/>
  <c r="D42" i="214"/>
  <c r="E42" i="214"/>
  <c r="F42" i="214"/>
  <c r="C63" i="214"/>
  <c r="D42" i="213"/>
  <c r="E42" i="213"/>
  <c r="C44" i="213"/>
  <c r="C59" i="213"/>
  <c r="F42" i="213"/>
  <c r="C63" i="213"/>
  <c r="E42" i="212"/>
  <c r="F42" i="212"/>
  <c r="C44" i="212"/>
  <c r="C59" i="212"/>
  <c r="C63" i="212"/>
  <c r="E42" i="211"/>
  <c r="F42" i="211"/>
  <c r="D42" i="208"/>
  <c r="E42" i="208"/>
  <c r="F42" i="208"/>
  <c r="C61" i="208"/>
  <c r="C62" i="208"/>
  <c r="B75" i="208"/>
  <c r="C44" i="207"/>
  <c r="C59" i="207"/>
  <c r="D42" i="207"/>
  <c r="E42" i="207"/>
  <c r="E42" i="206"/>
  <c r="F42" i="206"/>
  <c r="E42" i="205"/>
  <c r="F42" i="205"/>
  <c r="C44" i="205"/>
  <c r="C59" i="205"/>
  <c r="D42" i="204"/>
  <c r="E42" i="204"/>
  <c r="C62" i="204"/>
  <c r="C61" i="204"/>
  <c r="F42" i="215"/>
  <c r="E42" i="215"/>
  <c r="D42" i="215"/>
  <c r="B75" i="214"/>
  <c r="C44" i="214"/>
  <c r="C59" i="214"/>
  <c r="B75" i="213"/>
  <c r="C61" i="211"/>
  <c r="C62" i="211"/>
  <c r="C60" i="212"/>
  <c r="C62" i="212"/>
  <c r="C61" i="215"/>
  <c r="C62" i="215"/>
  <c r="C60" i="213"/>
  <c r="C62" i="213"/>
  <c r="C60" i="214"/>
  <c r="C62" i="214"/>
  <c r="B75" i="206"/>
  <c r="C44" i="208"/>
  <c r="C59" i="208"/>
  <c r="B75" i="207"/>
  <c r="C60" i="206"/>
  <c r="C62" i="206"/>
  <c r="D54" i="207"/>
  <c r="H54" i="207" s="1"/>
  <c r="D74" i="207" s="1"/>
  <c r="D75" i="207" s="1"/>
  <c r="C75" i="208"/>
  <c r="C61" i="205"/>
  <c r="C62" i="205"/>
  <c r="C44" i="204"/>
  <c r="C59" i="204"/>
  <c r="B75" i="204"/>
  <c r="D42" i="202"/>
  <c r="E42" i="202"/>
  <c r="F42" i="202"/>
  <c r="C61" i="202"/>
  <c r="C44" i="202"/>
  <c r="C59" i="202"/>
  <c r="C44" i="206"/>
  <c r="C59" i="206"/>
  <c r="C44" i="211"/>
  <c r="C59" i="211"/>
  <c r="C44" i="215"/>
  <c r="C59" i="215"/>
  <c r="C63" i="208"/>
  <c r="C63" i="206"/>
  <c r="C63" i="215"/>
  <c r="B75" i="212"/>
  <c r="B75" i="215"/>
  <c r="C63" i="211"/>
  <c r="B75" i="211"/>
  <c r="C63" i="207"/>
  <c r="B75" i="205"/>
  <c r="C63" i="205"/>
  <c r="C63" i="204"/>
  <c r="B75" i="202"/>
  <c r="C63" i="202"/>
  <c r="C66" i="202"/>
  <c r="I19" i="201"/>
  <c r="F19" i="201"/>
  <c r="D19" i="201"/>
  <c r="G69" i="202"/>
  <c r="G70" i="202"/>
  <c r="I74" i="202"/>
  <c r="I75" i="202"/>
  <c r="D75" i="202"/>
  <c r="E75" i="202"/>
  <c r="I62" i="202"/>
  <c r="J61" i="202"/>
  <c r="I61" i="202"/>
  <c r="A114" i="137"/>
  <c r="B115" i="137"/>
  <c r="G114" i="137"/>
  <c r="B7" i="201"/>
  <c r="G67" i="202"/>
  <c r="L67" i="202"/>
  <c r="N127" i="132"/>
  <c r="F20" i="137"/>
  <c r="K68" i="202"/>
  <c r="L68" i="202"/>
  <c r="E4" i="204"/>
  <c r="F75" i="202"/>
  <c r="D64" i="137"/>
  <c r="A49" i="137"/>
  <c r="A39" i="137"/>
  <c r="E4" i="205"/>
  <c r="C16" i="201"/>
  <c r="E4" i="206"/>
  <c r="H11" i="201"/>
  <c r="E4" i="207"/>
  <c r="C78" i="137"/>
  <c r="C74" i="137"/>
  <c r="C66" i="137"/>
  <c r="C70" i="137"/>
  <c r="E4" i="208"/>
  <c r="D53" i="132"/>
  <c r="I7" i="220"/>
  <c r="E53" i="132"/>
  <c r="G8" i="220"/>
  <c r="C53" i="132"/>
  <c r="G7" i="220"/>
  <c r="E4" i="221"/>
  <c r="Z29" i="132"/>
  <c r="Z28" i="132"/>
  <c r="G39" i="137"/>
  <c r="C64" i="137"/>
  <c r="E82" i="137"/>
  <c r="F59" i="201"/>
  <c r="E49" i="201"/>
  <c r="D49" i="201"/>
  <c r="C49" i="201"/>
  <c r="C50" i="201"/>
  <c r="F41" i="201"/>
  <c r="E41" i="201"/>
  <c r="D41" i="201"/>
  <c r="C41" i="201"/>
  <c r="F40" i="201"/>
  <c r="E40" i="201"/>
  <c r="D40" i="201"/>
  <c r="C40" i="201"/>
  <c r="J15" i="201"/>
  <c r="G15" i="201"/>
  <c r="C67" i="201"/>
  <c r="C15" i="201"/>
  <c r="I14" i="201"/>
  <c r="G14" i="201"/>
  <c r="C14" i="201"/>
  <c r="C65" i="201"/>
  <c r="C13" i="201"/>
  <c r="C12" i="201"/>
  <c r="C61" i="201"/>
  <c r="C64" i="201"/>
  <c r="C11" i="201"/>
  <c r="C74" i="201"/>
  <c r="C75" i="201"/>
  <c r="H10" i="201"/>
  <c r="C10" i="201"/>
  <c r="H9" i="201"/>
  <c r="D9" i="201"/>
  <c r="B9" i="201"/>
  <c r="I8" i="201"/>
  <c r="G8" i="201"/>
  <c r="D8" i="201"/>
  <c r="B8" i="201"/>
  <c r="I7" i="201"/>
  <c r="G7" i="201"/>
  <c r="D7" i="201"/>
  <c r="E4" i="201"/>
  <c r="E65" i="137"/>
  <c r="E66" i="137"/>
  <c r="E67" i="137"/>
  <c r="E68" i="137"/>
  <c r="E69" i="137"/>
  <c r="E70" i="137"/>
  <c r="E71" i="137"/>
  <c r="E72" i="137"/>
  <c r="E73" i="137"/>
  <c r="E74" i="137"/>
  <c r="E75" i="137"/>
  <c r="E76" i="137"/>
  <c r="E77" i="137"/>
  <c r="E78" i="137"/>
  <c r="E79" i="137"/>
  <c r="E80" i="137"/>
  <c r="C65" i="137"/>
  <c r="C67" i="137"/>
  <c r="C68" i="137"/>
  <c r="C69" i="137"/>
  <c r="C71" i="137"/>
  <c r="C72" i="137"/>
  <c r="C73" i="137"/>
  <c r="C75" i="137"/>
  <c r="C76" i="137"/>
  <c r="C77" i="137"/>
  <c r="C79" i="137"/>
  <c r="C80" i="137"/>
  <c r="D42" i="201"/>
  <c r="F42" i="201"/>
  <c r="C42" i="201"/>
  <c r="E42" i="201"/>
  <c r="D54" i="201"/>
  <c r="C60" i="201"/>
  <c r="C62" i="201"/>
  <c r="B74" i="201"/>
  <c r="C44" i="201"/>
  <c r="C59" i="201"/>
  <c r="C43" i="201"/>
  <c r="B54" i="201"/>
  <c r="B75" i="201"/>
  <c r="F79" i="137"/>
  <c r="F82" i="137"/>
  <c r="I39" i="137"/>
  <c r="J40" i="132"/>
  <c r="I39" i="132"/>
  <c r="H11" i="205"/>
  <c r="C64" i="205"/>
  <c r="I40" i="132"/>
  <c r="H11" i="206"/>
  <c r="C64" i="206"/>
  <c r="I41" i="132"/>
  <c r="H11" i="207"/>
  <c r="C64" i="207"/>
  <c r="I42" i="132"/>
  <c r="H11" i="208"/>
  <c r="C64" i="208"/>
  <c r="I43" i="132"/>
  <c r="H11" i="221"/>
  <c r="C64" i="221"/>
  <c r="I44" i="132"/>
  <c r="H11" i="211"/>
  <c r="C64" i="211"/>
  <c r="I45" i="132"/>
  <c r="H11" i="212"/>
  <c r="C64" i="212"/>
  <c r="I46" i="132"/>
  <c r="H11" i="213"/>
  <c r="C64" i="213"/>
  <c r="I47" i="132"/>
  <c r="H11" i="214"/>
  <c r="C64" i="214"/>
  <c r="I48" i="132"/>
  <c r="H11" i="215"/>
  <c r="C64" i="215"/>
  <c r="I49" i="132"/>
  <c r="H11" i="216"/>
  <c r="C64" i="216"/>
  <c r="I50" i="132"/>
  <c r="H11" i="217"/>
  <c r="C64" i="217"/>
  <c r="I51" i="132"/>
  <c r="H11" i="218"/>
  <c r="C64" i="218"/>
  <c r="I52" i="132"/>
  <c r="H11" i="219"/>
  <c r="C64" i="219"/>
  <c r="I53" i="132"/>
  <c r="H11" i="220"/>
  <c r="C64" i="220"/>
  <c r="I38" i="132"/>
  <c r="H11" i="204"/>
  <c r="C64" i="204"/>
  <c r="H39" i="132"/>
  <c r="H40" i="132"/>
  <c r="H41" i="132"/>
  <c r="H42" i="132"/>
  <c r="H43" i="132"/>
  <c r="H44" i="132"/>
  <c r="H45" i="132"/>
  <c r="H46" i="132"/>
  <c r="H47" i="132"/>
  <c r="H48" i="132"/>
  <c r="H49" i="132"/>
  <c r="H50" i="132"/>
  <c r="H51" i="132"/>
  <c r="H52" i="132"/>
  <c r="H53" i="132"/>
  <c r="H38" i="132"/>
  <c r="D8" i="132"/>
  <c r="B4" i="204"/>
  <c r="C66" i="216"/>
  <c r="C66" i="215"/>
  <c r="C66" i="211"/>
  <c r="C66" i="206"/>
  <c r="C66" i="212"/>
  <c r="C66" i="218"/>
  <c r="C66" i="214"/>
  <c r="C66" i="221"/>
  <c r="C66" i="205"/>
  <c r="C66" i="220"/>
  <c r="C66" i="219"/>
  <c r="C66" i="204"/>
  <c r="C66" i="217"/>
  <c r="C66" i="213"/>
  <c r="C66" i="208"/>
  <c r="J50" i="132"/>
  <c r="J42" i="132"/>
  <c r="J38" i="132"/>
  <c r="J53" i="132"/>
  <c r="J49" i="132"/>
  <c r="J45" i="132"/>
  <c r="J41" i="132"/>
  <c r="J51" i="132"/>
  <c r="J47" i="132"/>
  <c r="J43" i="132"/>
  <c r="J46" i="132"/>
  <c r="J52" i="132"/>
  <c r="J48" i="132"/>
  <c r="J44" i="132"/>
  <c r="J39" i="132"/>
  <c r="I62" i="219"/>
  <c r="J61" i="219"/>
  <c r="G69" i="219"/>
  <c r="I61" i="219"/>
  <c r="I62" i="211"/>
  <c r="J61" i="211"/>
  <c r="G69" i="211"/>
  <c r="I61" i="211"/>
  <c r="D75" i="217"/>
  <c r="E75" i="217"/>
  <c r="I62" i="214"/>
  <c r="J61" i="214"/>
  <c r="G69" i="214"/>
  <c r="I61" i="214"/>
  <c r="G69" i="212"/>
  <c r="I62" i="212"/>
  <c r="J61" i="212"/>
  <c r="I61" i="212"/>
  <c r="D75" i="211"/>
  <c r="E75" i="211"/>
  <c r="I62" i="208"/>
  <c r="J61" i="208"/>
  <c r="I61" i="208"/>
  <c r="G69" i="208"/>
  <c r="I62" i="205"/>
  <c r="J61" i="205"/>
  <c r="G69" i="205"/>
  <c r="I61" i="205"/>
  <c r="D75" i="212"/>
  <c r="E75" i="212"/>
  <c r="D75" i="208"/>
  <c r="E75" i="208"/>
  <c r="D75" i="205"/>
  <c r="E75" i="205"/>
  <c r="I61" i="220"/>
  <c r="G69" i="220"/>
  <c r="I62" i="220"/>
  <c r="J61" i="220"/>
  <c r="I62" i="218"/>
  <c r="J61" i="218"/>
  <c r="I61" i="218"/>
  <c r="G69" i="218"/>
  <c r="G69" i="216"/>
  <c r="I61" i="216"/>
  <c r="I62" i="216"/>
  <c r="J61" i="216"/>
  <c r="I62" i="217"/>
  <c r="J61" i="217"/>
  <c r="G69" i="217"/>
  <c r="I61" i="217"/>
  <c r="D75" i="214"/>
  <c r="E75" i="214"/>
  <c r="I61" i="207"/>
  <c r="G69" i="207"/>
  <c r="D75" i="219"/>
  <c r="E75" i="219"/>
  <c r="I61" i="213"/>
  <c r="I62" i="213"/>
  <c r="J61" i="213"/>
  <c r="G69" i="213"/>
  <c r="I62" i="204"/>
  <c r="J61" i="204"/>
  <c r="I61" i="204"/>
  <c r="G69" i="204"/>
  <c r="G69" i="221"/>
  <c r="I61" i="221"/>
  <c r="I62" i="221"/>
  <c r="J61" i="221"/>
  <c r="I61" i="206"/>
  <c r="I62" i="206"/>
  <c r="J61" i="206"/>
  <c r="G69" i="206"/>
  <c r="I62" i="215"/>
  <c r="J61" i="215"/>
  <c r="I61" i="215"/>
  <c r="G69" i="215"/>
  <c r="D75" i="213"/>
  <c r="E75" i="213"/>
  <c r="D75" i="204"/>
  <c r="E75" i="204"/>
  <c r="D75" i="220"/>
  <c r="E75" i="220"/>
  <c r="D75" i="221"/>
  <c r="E75" i="221"/>
  <c r="D75" i="218"/>
  <c r="E75" i="218"/>
  <c r="D75" i="206"/>
  <c r="E75" i="206"/>
  <c r="D75" i="215"/>
  <c r="E75" i="215"/>
  <c r="D75" i="216"/>
  <c r="E75" i="216"/>
  <c r="D18" i="137"/>
  <c r="A23" i="137"/>
  <c r="E25" i="137"/>
  <c r="G8" i="132"/>
  <c r="D4" i="204"/>
  <c r="G9" i="132"/>
  <c r="D4" i="205"/>
  <c r="G10" i="132"/>
  <c r="D4" i="206"/>
  <c r="G11" i="132"/>
  <c r="D4" i="207"/>
  <c r="G12" i="132"/>
  <c r="D4" i="208"/>
  <c r="G13" i="132"/>
  <c r="D4" i="221"/>
  <c r="G14" i="132"/>
  <c r="D4" i="211"/>
  <c r="G15" i="132"/>
  <c r="D4" i="212"/>
  <c r="G16" i="132"/>
  <c r="D4" i="213"/>
  <c r="G17" i="132"/>
  <c r="D4" i="214"/>
  <c r="G18" i="132"/>
  <c r="D4" i="215"/>
  <c r="G19" i="132"/>
  <c r="D4" i="216"/>
  <c r="G20" i="132"/>
  <c r="D4" i="217"/>
  <c r="G21" i="132"/>
  <c r="D4" i="218"/>
  <c r="G22" i="132"/>
  <c r="D4" i="219"/>
  <c r="G23" i="132"/>
  <c r="D4" i="220"/>
  <c r="F75" i="214"/>
  <c r="D74" i="137"/>
  <c r="F75" i="221"/>
  <c r="D70" i="137"/>
  <c r="G67" i="221"/>
  <c r="G70" i="221"/>
  <c r="I74" i="221"/>
  <c r="I75" i="221"/>
  <c r="G70" i="218"/>
  <c r="I74" i="218"/>
  <c r="I75" i="218"/>
  <c r="G67" i="218"/>
  <c r="G70" i="212"/>
  <c r="I74" i="212"/>
  <c r="I75" i="212"/>
  <c r="G67" i="212"/>
  <c r="F75" i="206"/>
  <c r="D67" i="137"/>
  <c r="D65" i="137"/>
  <c r="F75" i="204"/>
  <c r="G70" i="204"/>
  <c r="I74" i="204"/>
  <c r="I75" i="204"/>
  <c r="G67" i="204"/>
  <c r="G70" i="207"/>
  <c r="I74" i="207"/>
  <c r="I75" i="207" s="1"/>
  <c r="G67" i="205"/>
  <c r="G70" i="205"/>
  <c r="I74" i="205"/>
  <c r="I75" i="205"/>
  <c r="D71" i="137"/>
  <c r="F75" i="211"/>
  <c r="D77" i="137"/>
  <c r="F75" i="217"/>
  <c r="G67" i="215"/>
  <c r="G70" i="215"/>
  <c r="I74" i="215"/>
  <c r="I75" i="215"/>
  <c r="G70" i="213"/>
  <c r="I74" i="213"/>
  <c r="I75" i="213"/>
  <c r="G67" i="213"/>
  <c r="F75" i="219"/>
  <c r="D79" i="137"/>
  <c r="G70" i="220"/>
  <c r="I74" i="220"/>
  <c r="I75" i="220"/>
  <c r="G67" i="220"/>
  <c r="F75" i="215"/>
  <c r="D75" i="137"/>
  <c r="F75" i="218"/>
  <c r="D78" i="137"/>
  <c r="D66" i="137"/>
  <c r="F75" i="205"/>
  <c r="F75" i="212"/>
  <c r="D72" i="137"/>
  <c r="G67" i="214"/>
  <c r="G70" i="214"/>
  <c r="I74" i="214"/>
  <c r="I75" i="214"/>
  <c r="G67" i="219"/>
  <c r="G70" i="219"/>
  <c r="I74" i="219"/>
  <c r="I75" i="219"/>
  <c r="F75" i="216"/>
  <c r="D76" i="137"/>
  <c r="D69" i="137"/>
  <c r="F75" i="208"/>
  <c r="D73" i="137"/>
  <c r="F75" i="213"/>
  <c r="G67" i="206"/>
  <c r="G70" i="206"/>
  <c r="I74" i="206"/>
  <c r="I75" i="206"/>
  <c r="G70" i="217"/>
  <c r="I74" i="217"/>
  <c r="I75" i="217"/>
  <c r="G67" i="217"/>
  <c r="G70" i="216"/>
  <c r="I74" i="216"/>
  <c r="I75" i="216"/>
  <c r="G67" i="216"/>
  <c r="G70" i="208"/>
  <c r="I74" i="208"/>
  <c r="I75" i="208"/>
  <c r="G67" i="208"/>
  <c r="G70" i="211"/>
  <c r="I74" i="211"/>
  <c r="I75" i="211"/>
  <c r="G67" i="21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M127" i="132"/>
  <c r="N126" i="132"/>
  <c r="M126" i="132"/>
  <c r="N123" i="132"/>
  <c r="M123" i="132"/>
  <c r="L123" i="132"/>
  <c r="L126" i="132"/>
  <c r="L127" i="132"/>
  <c r="L124" i="132"/>
  <c r="L125" i="132"/>
  <c r="K125" i="132"/>
  <c r="K124" i="132"/>
  <c r="K127" i="132"/>
  <c r="K126" i="132"/>
  <c r="K123" i="132"/>
  <c r="J123" i="132"/>
  <c r="J126" i="132"/>
  <c r="J127" i="132"/>
  <c r="J124" i="132"/>
  <c r="J125" i="132"/>
  <c r="L67" i="208"/>
  <c r="L68" i="208"/>
  <c r="K68" i="208"/>
  <c r="L68" i="220"/>
  <c r="K68" i="220"/>
  <c r="L67" i="220"/>
  <c r="L68" i="218"/>
  <c r="K68" i="218"/>
  <c r="L67" i="218"/>
  <c r="K68" i="214"/>
  <c r="L67" i="214"/>
  <c r="L68" i="214"/>
  <c r="L67" i="205"/>
  <c r="L68" i="205"/>
  <c r="K68" i="205"/>
  <c r="L67" i="217"/>
  <c r="L68" i="217"/>
  <c r="K68" i="217"/>
  <c r="K68" i="213"/>
  <c r="L67" i="213"/>
  <c r="L68" i="213"/>
  <c r="K68" i="216"/>
  <c r="L68" i="216"/>
  <c r="L67" i="216"/>
  <c r="L68" i="212"/>
  <c r="K68" i="212"/>
  <c r="L67" i="212"/>
  <c r="L67" i="204"/>
  <c r="L68" i="204"/>
  <c r="K68" i="204"/>
  <c r="L67" i="211"/>
  <c r="K68" i="211"/>
  <c r="L68" i="211"/>
  <c r="L67" i="206"/>
  <c r="K68" i="206"/>
  <c r="L68" i="206"/>
  <c r="K68" i="219"/>
  <c r="L68" i="219"/>
  <c r="L67" i="219"/>
  <c r="K68" i="215"/>
  <c r="L68" i="215"/>
  <c r="L67" i="215"/>
  <c r="L67" i="221"/>
  <c r="L68" i="221"/>
  <c r="K68" i="221"/>
  <c r="D20" i="201"/>
  <c r="I20" i="201"/>
  <c r="G20" i="201"/>
  <c r="B19" i="201"/>
  <c r="E50" i="201"/>
  <c r="D50" i="201"/>
  <c r="E52" i="132"/>
  <c r="G8" i="219"/>
  <c r="D52" i="132"/>
  <c r="I7" i="219"/>
  <c r="C52" i="132"/>
  <c r="G7" i="219"/>
  <c r="E51" i="132"/>
  <c r="G8" i="218"/>
  <c r="D51" i="132"/>
  <c r="I7" i="218"/>
  <c r="C51" i="132"/>
  <c r="G7" i="218"/>
  <c r="E50" i="132"/>
  <c r="G8" i="217"/>
  <c r="D50" i="132"/>
  <c r="I7" i="217"/>
  <c r="C50" i="132"/>
  <c r="G7" i="217"/>
  <c r="E49" i="132"/>
  <c r="G8" i="216"/>
  <c r="D49" i="132"/>
  <c r="I7" i="216"/>
  <c r="C49" i="132"/>
  <c r="G7" i="216"/>
  <c r="E48" i="132"/>
  <c r="G8" i="215"/>
  <c r="D48" i="132"/>
  <c r="I7" i="215"/>
  <c r="C48" i="132"/>
  <c r="G7" i="215"/>
  <c r="E47" i="132"/>
  <c r="G8" i="214"/>
  <c r="D47" i="132"/>
  <c r="I7" i="214"/>
  <c r="C47" i="132"/>
  <c r="G7" i="214"/>
  <c r="E46" i="132"/>
  <c r="G8" i="213"/>
  <c r="D46" i="132"/>
  <c r="I7" i="213"/>
  <c r="C46" i="132"/>
  <c r="G7" i="213"/>
  <c r="E45" i="132"/>
  <c r="G8" i="212"/>
  <c r="D45" i="132"/>
  <c r="I7" i="212"/>
  <c r="C45" i="132"/>
  <c r="G7" i="212"/>
  <c r="E44" i="132"/>
  <c r="G8" i="211"/>
  <c r="D44" i="132"/>
  <c r="I7" i="211"/>
  <c r="C44" i="132"/>
  <c r="G7" i="211"/>
  <c r="E43" i="132"/>
  <c r="G8" i="221"/>
  <c r="D43" i="132"/>
  <c r="I7" i="221"/>
  <c r="C43" i="132"/>
  <c r="G7" i="221"/>
  <c r="E42" i="132"/>
  <c r="G8" i="208"/>
  <c r="D42" i="132"/>
  <c r="I7" i="208"/>
  <c r="C42" i="132"/>
  <c r="G7" i="208"/>
  <c r="E41" i="132"/>
  <c r="G8" i="207"/>
  <c r="D41" i="132"/>
  <c r="I7" i="207"/>
  <c r="C41" i="132"/>
  <c r="G7" i="207"/>
  <c r="E40" i="132"/>
  <c r="G8" i="206"/>
  <c r="D40" i="132"/>
  <c r="I7" i="206"/>
  <c r="C40" i="132"/>
  <c r="G7" i="206"/>
  <c r="E39" i="132"/>
  <c r="G8" i="205"/>
  <c r="D39" i="132"/>
  <c r="I7" i="205"/>
  <c r="C39" i="132"/>
  <c r="G7" i="205"/>
  <c r="E38" i="132"/>
  <c r="G8" i="204"/>
  <c r="D38" i="132"/>
  <c r="I7" i="204"/>
  <c r="C38" i="132"/>
  <c r="J23" i="132"/>
  <c r="H4" i="220"/>
  <c r="I23" i="132"/>
  <c r="C4" i="220"/>
  <c r="F23" i="132"/>
  <c r="G4" i="220"/>
  <c r="E23" i="132"/>
  <c r="F4" i="220"/>
  <c r="D23" i="132"/>
  <c r="B4" i="220"/>
  <c r="C23" i="132"/>
  <c r="A4" i="220"/>
  <c r="J22" i="132"/>
  <c r="H4" i="219"/>
  <c r="I22" i="132"/>
  <c r="C4" i="219"/>
  <c r="F22" i="132"/>
  <c r="G4" i="219"/>
  <c r="E22" i="132"/>
  <c r="F4" i="219"/>
  <c r="D22" i="132"/>
  <c r="B4" i="219"/>
  <c r="C22" i="132"/>
  <c r="A4" i="219"/>
  <c r="J21" i="132"/>
  <c r="H4" i="218"/>
  <c r="I21" i="132"/>
  <c r="C4" i="218"/>
  <c r="F21" i="132"/>
  <c r="G4" i="218"/>
  <c r="E21" i="132"/>
  <c r="F4" i="218"/>
  <c r="D21" i="132"/>
  <c r="B4" i="218"/>
  <c r="C21" i="132"/>
  <c r="A4" i="218"/>
  <c r="J20" i="132"/>
  <c r="H4" i="217"/>
  <c r="I20" i="132"/>
  <c r="C4" i="217"/>
  <c r="F20" i="132"/>
  <c r="G4" i="217"/>
  <c r="E20" i="132"/>
  <c r="F4" i="217"/>
  <c r="D20" i="132"/>
  <c r="B4" i="217"/>
  <c r="C20" i="132"/>
  <c r="A4" i="217"/>
  <c r="J19" i="132"/>
  <c r="H4" i="216"/>
  <c r="I19" i="132"/>
  <c r="C4" i="216"/>
  <c r="F19" i="132"/>
  <c r="G4" i="216"/>
  <c r="E19" i="132"/>
  <c r="F4" i="216"/>
  <c r="D19" i="132"/>
  <c r="B4" i="216"/>
  <c r="C19" i="132"/>
  <c r="A4" i="216"/>
  <c r="J18" i="132"/>
  <c r="H4" i="215"/>
  <c r="I18" i="132"/>
  <c r="C4" i="215"/>
  <c r="F18" i="132"/>
  <c r="G4" i="215"/>
  <c r="E18" i="132"/>
  <c r="F4" i="215"/>
  <c r="D18" i="132"/>
  <c r="B4" i="215"/>
  <c r="C18" i="132"/>
  <c r="A4" i="215"/>
  <c r="J17" i="132"/>
  <c r="H4" i="214"/>
  <c r="I17" i="132"/>
  <c r="C4" i="214"/>
  <c r="F17" i="132"/>
  <c r="G4" i="214"/>
  <c r="E17" i="132"/>
  <c r="F4" i="214"/>
  <c r="D17" i="132"/>
  <c r="B4" i="214"/>
  <c r="C17" i="132"/>
  <c r="A4" i="214"/>
  <c r="J16" i="132"/>
  <c r="H4" i="213"/>
  <c r="I16" i="132"/>
  <c r="C4" i="213"/>
  <c r="F16" i="132"/>
  <c r="G4" i="213"/>
  <c r="E16" i="132"/>
  <c r="F4" i="213"/>
  <c r="D16" i="132"/>
  <c r="B4" i="213"/>
  <c r="C16" i="132"/>
  <c r="A4" i="213"/>
  <c r="J15" i="132"/>
  <c r="H4" i="212"/>
  <c r="I15" i="132"/>
  <c r="C4" i="212"/>
  <c r="F15" i="132"/>
  <c r="G4" i="212"/>
  <c r="E15" i="132"/>
  <c r="F4" i="212"/>
  <c r="D15" i="132"/>
  <c r="B4" i="212"/>
  <c r="C15" i="132"/>
  <c r="A4" i="212"/>
  <c r="J14" i="132"/>
  <c r="H4" i="211"/>
  <c r="I14" i="132"/>
  <c r="C4" i="211"/>
  <c r="F14" i="132"/>
  <c r="G4" i="211"/>
  <c r="E14" i="132"/>
  <c r="F4" i="211"/>
  <c r="D14" i="132"/>
  <c r="B4" i="211"/>
  <c r="C14" i="132"/>
  <c r="A4" i="211"/>
  <c r="J13" i="132"/>
  <c r="H4" i="221"/>
  <c r="I13" i="132"/>
  <c r="C4" i="221"/>
  <c r="F13" i="132"/>
  <c r="G4" i="221"/>
  <c r="E13" i="132"/>
  <c r="F4" i="221"/>
  <c r="D13" i="132"/>
  <c r="B4" i="221"/>
  <c r="C13" i="132"/>
  <c r="A4" i="221"/>
  <c r="J12" i="132"/>
  <c r="H4" i="208"/>
  <c r="I12" i="132"/>
  <c r="C4" i="208"/>
  <c r="F12" i="132"/>
  <c r="G4" i="208"/>
  <c r="E12" i="132"/>
  <c r="F4" i="208"/>
  <c r="D12" i="132"/>
  <c r="B4" i="208"/>
  <c r="C12" i="132"/>
  <c r="A4" i="208"/>
  <c r="J11" i="132"/>
  <c r="H4" i="207"/>
  <c r="I11" i="132"/>
  <c r="C4" i="207"/>
  <c r="F11" i="132"/>
  <c r="G4" i="207"/>
  <c r="E11" i="132"/>
  <c r="F4" i="207"/>
  <c r="D11" i="132"/>
  <c r="B4" i="207"/>
  <c r="C11" i="132"/>
  <c r="A4" i="207"/>
  <c r="J10" i="132"/>
  <c r="H4" i="206"/>
  <c r="I10" i="132"/>
  <c r="C4" i="206"/>
  <c r="F10" i="132"/>
  <c r="G4" i="206"/>
  <c r="E10" i="132"/>
  <c r="F4" i="206"/>
  <c r="D10" i="132"/>
  <c r="B4" i="206"/>
  <c r="C10" i="132"/>
  <c r="A4" i="206"/>
  <c r="J9" i="132"/>
  <c r="H4" i="205"/>
  <c r="I9" i="132"/>
  <c r="C4" i="205"/>
  <c r="F9" i="132"/>
  <c r="G4" i="205"/>
  <c r="E9" i="132"/>
  <c r="F4" i="205"/>
  <c r="D9" i="132"/>
  <c r="B4" i="205"/>
  <c r="C9" i="132"/>
  <c r="A4" i="205"/>
  <c r="J8" i="132"/>
  <c r="H4" i="204"/>
  <c r="I8" i="132"/>
  <c r="C4" i="204"/>
  <c r="F8" i="132"/>
  <c r="G4" i="204"/>
  <c r="E8" i="132"/>
  <c r="F4" i="204"/>
  <c r="C8" i="132"/>
  <c r="A4" i="204"/>
  <c r="G7" i="204"/>
  <c r="C63" i="201"/>
  <c r="C66" i="201"/>
  <c r="H4" i="201"/>
  <c r="C4" i="201"/>
  <c r="G4" i="201"/>
  <c r="F4" i="201"/>
  <c r="B4" i="201"/>
  <c r="A4" i="201"/>
  <c r="Z55" i="132"/>
  <c r="Z49" i="132"/>
  <c r="G69" i="201"/>
  <c r="G70" i="201"/>
  <c r="I74" i="201"/>
  <c r="I75" i="201"/>
  <c r="I61" i="201"/>
  <c r="F54" i="201"/>
  <c r="H54" i="201"/>
  <c r="D74" i="201"/>
  <c r="I62" i="201"/>
  <c r="J61" i="201"/>
  <c r="Q91" i="132"/>
  <c r="Q127" i="132"/>
  <c r="O81" i="132"/>
  <c r="O126" i="132"/>
  <c r="G67" i="201"/>
  <c r="K68" i="201"/>
  <c r="D75" i="201"/>
  <c r="E75" i="201"/>
  <c r="E74" i="201"/>
  <c r="F74" i="201"/>
  <c r="F75" i="201"/>
  <c r="G115" i="137"/>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c r="P111" i="132"/>
  <c r="P125" i="132"/>
  <c r="O111" i="132"/>
  <c r="O125" i="132"/>
  <c r="Q101" i="132"/>
  <c r="Q124" i="132"/>
  <c r="P101" i="132"/>
  <c r="P124" i="132"/>
  <c r="O101" i="132"/>
  <c r="O124" i="132"/>
  <c r="P91" i="132"/>
  <c r="P127" i="132"/>
  <c r="O91" i="132"/>
  <c r="O127" i="132"/>
  <c r="Q81" i="132"/>
  <c r="Q126" i="132"/>
  <c r="P81" i="132"/>
  <c r="P126" i="132"/>
  <c r="Q71" i="132"/>
  <c r="Q123" i="132"/>
  <c r="P71" i="132"/>
  <c r="P123" i="132"/>
  <c r="O71" i="132"/>
  <c r="O123" i="132"/>
  <c r="F80" i="137"/>
  <c r="F78" i="137"/>
  <c r="F77" i="137"/>
  <c r="F76" i="137"/>
  <c r="F75" i="137"/>
  <c r="F74" i="137"/>
  <c r="F73" i="137"/>
  <c r="F72" i="137"/>
  <c r="F71" i="137"/>
  <c r="F70" i="137"/>
  <c r="F69" i="137"/>
  <c r="F68" i="137"/>
  <c r="F67" i="137"/>
  <c r="F66" i="137"/>
  <c r="F65" i="137"/>
  <c r="F64" i="137"/>
  <c r="E64" i="137"/>
  <c r="D17" i="137"/>
  <c r="D16" i="137"/>
  <c r="D11" i="137"/>
  <c r="D9" i="137"/>
  <c r="D8" i="137"/>
  <c r="D7" i="137"/>
  <c r="I3" i="137"/>
  <c r="I87" i="137"/>
  <c r="AA44" i="132"/>
  <c r="AA41" i="132"/>
  <c r="AA38" i="132"/>
  <c r="AA35" i="132"/>
  <c r="AA32" i="132"/>
  <c r="L68" i="201"/>
  <c r="L67" i="201"/>
  <c r="J83" i="137"/>
  <c r="J81" i="137"/>
  <c r="J82" i="137"/>
  <c r="I59" i="137"/>
  <c r="I32" i="137"/>
  <c r="J79" i="137"/>
  <c r="J72" i="137"/>
  <c r="J74" i="137"/>
  <c r="J77" i="137"/>
  <c r="J66" i="137"/>
  <c r="J80" i="137"/>
  <c r="J71" i="137"/>
  <c r="J67" i="137"/>
  <c r="J78" i="137"/>
  <c r="J76" i="137"/>
  <c r="J70" i="137"/>
  <c r="J65" i="137"/>
  <c r="J69" i="137"/>
  <c r="J73" i="137"/>
  <c r="J75" i="137"/>
  <c r="J64" i="137"/>
  <c r="D68" i="232" l="1"/>
  <c r="J68" i="232" s="1"/>
  <c r="D68" i="137"/>
  <c r="J68" i="137" s="1"/>
  <c r="F75" i="207"/>
  <c r="E75" i="207"/>
  <c r="C60" i="207"/>
  <c r="C62" i="207" s="1"/>
  <c r="C66" i="207"/>
  <c r="I62" i="207" l="1"/>
  <c r="J61" i="207" s="1"/>
  <c r="G67" i="207"/>
  <c r="L68" i="207" l="1"/>
  <c r="K68" i="207"/>
  <c r="L67" i="207"/>
</calcChain>
</file>

<file path=xl/comments1.xml><?xml version="1.0" encoding="utf-8"?>
<comments xmlns="http://schemas.openxmlformats.org/spreadsheetml/2006/main">
  <authors>
    <author>Elvis Aguirre Romero</author>
    <author>Yenny Hernandez</author>
  </authors>
  <commentList>
    <comment ref="I48" authorId="0">
      <text>
        <r>
          <rPr>
            <b/>
            <sz val="9"/>
            <color indexed="81"/>
            <rFont val="Tahoma"/>
            <family val="2"/>
          </rPr>
          <t>Ecuación (E.3-1) NTC 1848:2007</t>
        </r>
        <r>
          <rPr>
            <sz val="9"/>
            <color indexed="81"/>
            <rFont val="Tahoma"/>
            <family val="2"/>
          </rPr>
          <t xml:space="preserve">
</t>
        </r>
      </text>
    </comment>
    <comment ref="I49" authorId="0">
      <text>
        <r>
          <rPr>
            <b/>
            <sz val="9"/>
            <color indexed="81"/>
            <rFont val="Tahoma"/>
            <family val="2"/>
          </rPr>
          <t>Ecuación (C.6.3-3) NTC 1848:2007</t>
        </r>
        <r>
          <rPr>
            <sz val="9"/>
            <color indexed="81"/>
            <rFont val="Tahoma"/>
            <family val="2"/>
          </rPr>
          <t xml:space="preserve">
</t>
        </r>
      </text>
    </comment>
    <comment ref="F53" authorId="0">
      <text>
        <r>
          <rPr>
            <b/>
            <sz val="9"/>
            <color indexed="81"/>
            <rFont val="Tahoma"/>
            <family val="2"/>
          </rPr>
          <t>Ecuación (C.5.1-3) NTC 1848:2007</t>
        </r>
      </text>
    </comment>
    <comment ref="A66" authorId="0">
      <text>
        <r>
          <rPr>
            <b/>
            <sz val="9"/>
            <color indexed="81"/>
            <rFont val="Tahoma"/>
            <family val="2"/>
          </rPr>
          <t>Ecuación (C.6.3-1) NTC 1848:2007</t>
        </r>
      </text>
    </comment>
    <comment ref="H66" authorId="1">
      <text>
        <r>
          <rPr>
            <b/>
            <sz val="9"/>
            <color indexed="81"/>
            <rFont val="Tahoma"/>
            <family val="2"/>
          </rPr>
          <t>Formula usada en Excel, para calcular el factor de cobertura</t>
        </r>
        <r>
          <rPr>
            <sz val="9"/>
            <color indexed="81"/>
            <rFont val="Tahoma"/>
            <family val="2"/>
          </rPr>
          <t xml:space="preserve">
</t>
        </r>
      </text>
    </comment>
    <comment ref="A67" authorId="0">
      <text>
        <r>
          <rPr>
            <b/>
            <sz val="9"/>
            <color indexed="81"/>
            <rFont val="Tahoma"/>
            <family val="2"/>
          </rPr>
          <t>Ecuación (C.6.4-2) NTC 1848:2007</t>
        </r>
        <r>
          <rPr>
            <sz val="9"/>
            <color indexed="81"/>
            <rFont val="Tahoma"/>
            <family val="2"/>
          </rPr>
          <t xml:space="preserve">
</t>
        </r>
      </text>
    </comment>
  </commentList>
</comments>
</file>

<file path=xl/comments1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<sst xmlns="http://schemas.openxmlformats.org/spreadsheetml/2006/main" count="4526" uniqueCount="427">
  <si>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</si>
  <si>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</si>
  <si>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</si>
  <si>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</si>
  <si>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</si>
  <si>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</si>
  <si>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</si>
  <si>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</si>
  <si>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</si>
  <si>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</si>
  <si>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</si>
  <si>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</si>
  <si>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</si>
  <si>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</si>
  <si>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</si>
  <si>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</si>
  <si>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</si>
  <si>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</si>
  <si>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</si>
  <si>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</si>
  <si>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</si>
  <si>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</si>
  <si>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</si>
  <si>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</si>
  <si>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</si>
  <si>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</si>
  <si>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</si>
  <si>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</si>
  <si>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</si>
  <si>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</si>
  <si>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</si>
  <si>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</si>
  <si>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</si>
  <si>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</si>
  <si>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</si>
  <si>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</si>
  <si>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</si>
  <si>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</si>
  <si>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</si>
  <si>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</si>
  <si>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</si>
  <si>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</si>
  <si>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</si>
  <si>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</si>
  <si>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</si>
  <si>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</si>
  <si>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</si>
  <si>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</si>
  <si>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</si>
  <si>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</si>
  <si>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</si>
  <si>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pesa prueba</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</si>
  <si>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</si>
  <si>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</si>
  <si>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</si>
  <si>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</si>
  <si>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</si>
  <si>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</si>
  <si>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</si>
  <si>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</si>
  <si>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</si>
  <si>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</si>
  <si>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</si>
  <si>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</si>
  <si>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</si>
  <si>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</si>
  <si>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</si>
  <si>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</si>
  <si>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</si>
  <si>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</si>
  <si>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</si>
  <si>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</si>
  <si>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</si>
  <si>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</si>
  <si>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</si>
  <si>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</si>
  <si>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</si>
  <si>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</si>
  <si>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</si>
  <si>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</si>
  <si>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</si>
  <si>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</si>
  <si>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</si>
  <si>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</si>
  <si>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</si>
  <si>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</si>
  <si>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</si>
  <si>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</si>
  <si>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</si>
  <si>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</si>
  <si>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</si>
  <si>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</si>
  <si>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</si>
  <si>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</si>
  <si>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</si>
  <si>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</si>
  <si>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</si>
  <si>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</si>
  <si>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</si>
  <si>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</si>
  <si>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</si>
  <si>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</si>
  <si>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</si>
  <si>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</si>
  <si>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</si>
  <si>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</si>
  <si>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</si>
  <si>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</si>
  <si>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</si>
  <si>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</si>
  <si>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</si>
  <si>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</si>
  <si>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</si>
  <si>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</si>
  <si>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</si>
  <si>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</si>
  <si>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</si>
  <si>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</si>
  <si>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</si>
  <si>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</si>
  <si>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</si>
  <si>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</si>
  <si>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</si>
  <si>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</si>
  <si>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</si>
  <si>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</si>
  <si>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</si>
  <si>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</si>
  <si>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</si>
  <si>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</si>
  <si>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</si>
  <si>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</si>
  <si>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</si>
  <si>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</si>
  <si>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</si>
  <si>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</si>
  <si>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</si>
  <si>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</si>
  <si>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</si>
  <si>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</si>
  <si>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</si>
  <si>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</si>
  <si>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</si>
  <si>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</si>
  <si>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M-008</t>
  </si>
  <si>
    <t>M-007</t>
  </si>
  <si>
    <t>M-006</t>
  </si>
  <si>
    <t>M-005</t>
  </si>
  <si>
    <t>M-009</t>
  </si>
  <si>
    <t>M-001</t>
  </si>
  <si>
    <t>M-002</t>
  </si>
  <si>
    <t>M-003</t>
  </si>
  <si>
    <t>M-004</t>
  </si>
  <si>
    <t>M-016</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</si>
  <si>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</si>
  <si>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</si>
  <si>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</si>
  <si>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</si>
  <si>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</si>
  <si>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</si>
  <si>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</si>
  <si>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</si>
  <si>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</si>
  <si>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</si>
  <si>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</si>
  <si>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</si>
  <si>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</si>
  <si>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</si>
  <si>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</si>
  <si>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</si>
  <si>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</si>
  <si>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</si>
  <si>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</si>
  <si>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</si>
  <si>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</si>
  <si>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</si>
  <si>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</si>
  <si>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</si>
  <si>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</si>
  <si>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</si>
  <si>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</si>
  <si>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</si>
  <si>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</si>
  <si>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LH</t>
  </si>
  <si>
    <t>EA</t>
  </si>
  <si>
    <t>20 kg</t>
  </si>
  <si>
    <t xml:space="preserve">Valor Nominal </t>
  </si>
  <si>
    <t xml:space="preserve">F1 R  1 g  </t>
  </si>
  <si>
    <t xml:space="preserve">F1 R  2 g  </t>
  </si>
  <si>
    <t xml:space="preserve">F1 R  2 g punto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</si>
  <si>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</si>
  <si>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</si>
  <si>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</si>
  <si>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</si>
  <si>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</si>
  <si>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</si>
  <si>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</si>
  <si>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</si>
  <si>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</si>
  <si>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</si>
  <si>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</si>
  <si>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</si>
  <si>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</si>
  <si>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</si>
  <si>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</si>
  <si>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</si>
  <si>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</si>
  <si>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</si>
  <si>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</si>
  <si>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</si>
  <si>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</si>
  <si>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</si>
  <si>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</si>
  <si>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</si>
  <si>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</si>
  <si>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</si>
  <si>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</si>
  <si>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</si>
  <si>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</si>
  <si>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</si>
  <si>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</si>
  <si>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</si>
  <si>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</si>
  <si>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</si>
  <si>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</si>
  <si>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</si>
  <si>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</si>
  <si>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</si>
  <si>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</si>
  <si>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</si>
  <si>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</si>
  <si>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</si>
  <si>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</si>
  <si>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</si>
  <si>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1392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</si>
  <si>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</si>
  <si>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</si>
  <si>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</si>
  <si>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</si>
  <si>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</si>
  <si>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</si>
  <si>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</si>
  <si>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</si>
  <si>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</si>
  <si>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</si>
  <si>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</si>
  <si>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</si>
  <si>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</si>
  <si>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</si>
  <si>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</si>
  <si>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</si>
  <si>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</si>
  <si>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</si>
  <si>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</si>
  <si>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</si>
  <si>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</si>
  <si>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</si>
  <si>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</si>
  <si>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</si>
  <si>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</si>
  <si>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</si>
  <si>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</si>
  <si>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</si>
  <si>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</si>
  <si>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</si>
  <si>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</si>
  <si>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</si>
  <si>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</si>
  <si>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</si>
  <si>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</si>
  <si>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</si>
  <si>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</si>
  <si>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</si>
  <si>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</si>
  <si>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</si>
  <si>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</si>
  <si>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</si>
  <si>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</si>
  <si>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</si>
  <si>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</si>
  <si>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</si>
  <si>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</si>
  <si>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</si>
  <si>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</si>
  <si>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</si>
  <si>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</si>
  <si>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</si>
  <si>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</si>
  <si>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</si>
  <si>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</si>
  <si>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</si>
  <si>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</si>
  <si>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</si>
  <si>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</si>
  <si>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</si>
  <si>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</si>
  <si>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</si>
  <si>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Masa convencional</t>
  </si>
  <si>
    <t>∞</t>
  </si>
  <si>
    <t>±</t>
  </si>
  <si>
    <t xml:space="preserve">Valor Nominal  </t>
  </si>
  <si>
    <t>INM - 2314</t>
  </si>
  <si>
    <t>INM 2315</t>
  </si>
  <si>
    <t>INM 3985</t>
  </si>
  <si>
    <t>INM 3988</t>
  </si>
  <si>
    <t>INM 2313</t>
  </si>
  <si>
    <t>INM 2316</t>
  </si>
  <si>
    <t>INM 4005</t>
  </si>
  <si>
    <t>INM 3997</t>
  </si>
  <si>
    <t>INM 4006</t>
  </si>
  <si>
    <t>INM 3987</t>
  </si>
  <si>
    <t>INM 3986</t>
  </si>
  <si>
    <t>INM 3998</t>
  </si>
  <si>
    <t>INM-3997, INM 4005 - INM 2316</t>
  </si>
  <si>
    <t>INM 3985 - INM 3987 -   INM 2314</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</si>
  <si>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</si>
  <si>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</si>
  <si>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</si>
  <si>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</si>
  <si>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</si>
  <si>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</si>
  <si>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</si>
  <si>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</si>
  <si>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</si>
  <si>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</si>
  <si>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</si>
  <si>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</si>
  <si>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</si>
  <si>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</si>
  <si>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INM 2346</t>
  </si>
  <si>
    <t xml:space="preserve"> </t>
  </si>
  <si>
    <t>INM 4216 - INM 4217 -  INM 2346</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</si>
  <si>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</si>
  <si>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</si>
  <si>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</si>
  <si>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</si>
  <si>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</si>
  <si>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</si>
  <si>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</si>
  <si>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</si>
  <si>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</si>
  <si>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</si>
  <si>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</si>
  <si>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</si>
  <si>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</si>
  <si>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</si>
  <si>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</si>
  <si>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</si>
  <si>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</si>
  <si>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</si>
  <si>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</si>
  <si>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</si>
  <si>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</si>
  <si>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</si>
  <si>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</si>
  <si>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</si>
  <si>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Resolución </t>
    </r>
    <r>
      <rPr>
        <b/>
        <i/>
        <sz val="10"/>
        <rFont val="Arial"/>
        <family val="2"/>
      </rPr>
      <t>d</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</si>
  <si>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</si>
  <si>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</si>
  <si>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</si>
  <si>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</si>
  <si>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10 kg </t>
    </r>
    <r>
      <rPr>
        <b/>
        <sz val="8"/>
        <rFont val="Arial"/>
        <family val="2"/>
      </rPr>
      <t>Complemento</t>
    </r>
  </si>
  <si>
    <r>
      <t xml:space="preserve">20 kg </t>
    </r>
    <r>
      <rPr>
        <b/>
        <sz val="8"/>
        <rFont val="Arial"/>
        <family val="2"/>
      </rPr>
      <t>Complemento</t>
    </r>
  </si>
  <si>
    <r>
      <t xml:space="preserve">5 kg </t>
    </r>
    <r>
      <rPr>
        <b/>
        <sz val="8"/>
        <rFont val="Arial"/>
        <family val="2"/>
      </rPr>
      <t>Complemento</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</si>
  <si>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</si>
  <si>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</si>
  <si>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</si>
  <si>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2019-05-21 / 2019-05-23 / 2019-05-15</t>
  </si>
  <si>
    <t xml:space="preserve">2019-09-24  / 2019-09-25  / 2019-08-25 </t>
  </si>
  <si>
    <t>2019-05-14 / 2019-05-15 / 2019-05-15</t>
  </si>
  <si>
    <t>INM-3986-INM 3988-INM 2315</t>
  </si>
  <si>
    <t>INM  3998- INM 4006- INM 2313</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</si>
  <si>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</si>
  <si>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</si>
  <si>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</si>
  <si>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</si>
  <si>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</si>
  <si>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La incertidumbre estándar de medición se multiplica por un factor de cobertura "k"= 2</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</si>
  <si>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</si>
  <si>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</si>
  <si>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</si>
  <si>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</si>
  <si>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</si>
  <si>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</si>
  <si>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</si>
  <si>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</si>
  <si>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</si>
  <si>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</si>
  <si>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</si>
  <si>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</si>
  <si>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</si>
  <si>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</si>
  <si>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t>xxxx-xx-xx</t>
  </si>
  <si>
    <t>Humedad relativa (%hr)</t>
  </si>
  <si>
    <t xml:space="preserve">  Sustituto del Responsable de la Dirección Técnica</t>
  </si>
  <si>
    <t>Condiciones ambientales promedio corregidas durante la calibración</t>
  </si>
  <si>
    <t>k=1,65</t>
  </si>
  <si>
    <t>k= 2</t>
  </si>
  <si>
    <t xml:space="preserve">k=1,65 </t>
  </si>
  <si>
    <r>
      <rPr>
        <b/>
        <i/>
        <sz val="14"/>
        <color rgb="FFFF0000"/>
        <rFont val="Arial"/>
        <family val="2"/>
      </rPr>
      <t>ALERTA</t>
    </r>
    <r>
      <rPr>
        <b/>
        <i/>
        <sz val="12"/>
        <color rgb="FFFF0000"/>
        <rFont val="Arial"/>
        <family val="2"/>
      </rPr>
      <t xml:space="preserve">  VER FOTOGRÁFIAS, SISTEMA TRAMITES, RT03-F09, PESAS FÍSICAS</t>
    </r>
  </si>
  <si>
    <t>5 g</t>
  </si>
  <si>
    <t>Juego de pesas de 1 g a 10 kg</t>
  </si>
  <si>
    <t>Fecha</t>
  </si>
  <si>
    <t>Mínimo</t>
  </si>
  <si>
    <t>Máximo</t>
  </si>
  <si>
    <t>2 g*</t>
  </si>
  <si>
    <t>20 g*</t>
  </si>
  <si>
    <t>200 g*</t>
  </si>
  <si>
    <t>2 kg*</t>
  </si>
  <si>
    <t>5000 PERRO</t>
  </si>
  <si>
    <t>Modificación al Certificado N°</t>
  </si>
  <si>
    <t>Mínimo Corregido</t>
  </si>
  <si>
    <t>Máximo Corregido</t>
  </si>
  <si>
    <t>Información</t>
  </si>
  <si>
    <t>Calibración pesa referencia</t>
  </si>
  <si>
    <t>Inestabilidad pesa referencia</t>
  </si>
  <si>
    <t>Densidad  del aire</t>
  </si>
  <si>
    <t>Densidad pesa referencia</t>
  </si>
  <si>
    <t>Corrección por empuje del aire</t>
  </si>
  <si>
    <t>Error en masa convencional (mg)</t>
  </si>
  <si>
    <t>Laboratorios de calibración de masa y volumen de la SIC, avenida carrera 50 # 26-55, int 2, INM piso 5.</t>
  </si>
  <si>
    <t xml:space="preserve">Descargar datos del termohigrómetro utilizado en la calibración-condiciones ambientales máximas y mínimas </t>
  </si>
  <si>
    <t xml:space="preserve">La incertidumbre estándar de medición se multiplica por un factor de cobertura "k"= 2. </t>
  </si>
  <si>
    <t xml:space="preserve">Fecha de emisión:  </t>
  </si>
  <si>
    <t>La incertidumbre estándar de medición se multiplica por un factor de cobertura "k"= 2.</t>
  </si>
  <si>
    <t>Tempera-tura °C</t>
  </si>
  <si>
    <r>
      <t xml:space="preserve">Incertidumbre expandida de la medición    </t>
    </r>
    <r>
      <rPr>
        <b/>
        <sz val="11"/>
        <color theme="1"/>
        <rFont val="Calibri"/>
        <family val="2"/>
      </rPr>
      <t xml:space="preserve">±  </t>
    </r>
    <r>
      <rPr>
        <b/>
        <sz val="11"/>
        <color theme="1"/>
        <rFont val="Arial"/>
        <family val="2"/>
      </rPr>
      <t>U (k=2)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</si>
</sst>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 numFmtId="189" formatCode="0.0000000"/>
  </numFmts>
  <fonts count="78" x14ac:knownFonts="1">
    <font>
      <sz val="11"/>
      <color theme="1"/>
      <name val="Calibri"/>
      <family val="2"/>
      <scheme val="minor"/>
    </font>
    <font>
      <sz val="12"/>
      <color theme="1"/>
      <name val="Arial"/>
      <family val="2"/>
    </font>
    <font>
      <sz val="12"/>
      <color theme="1"/>
      <name val="Arial"/>
      <family val="2"/>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b/>
      <i/>
      <sz val="12"/>
      <color rgb="FFFF0000"/>
      <name val="Arial"/>
      <family val="2"/>
    </font>
    <font>
      <b/>
      <i/>
      <sz val="14"/>
      <color rgb="FFFF0000"/>
      <name val="Arial"/>
      <family val="2"/>
    </font>
    <font>
      <b/>
      <sz val="10"/>
      <color theme="0"/>
      <name val="Calibri"/>
      <family val="2"/>
    </font>
    <font>
      <sz val="14"/>
      <color theme="0"/>
      <name val="Arial"/>
      <family val="2"/>
    </font>
    <font>
      <b/>
      <sz val="20"/>
      <color theme="1"/>
      <name val="Arial"/>
      <family val="2"/>
    </font>
    <font>
      <sz val="12"/>
      <color theme="1"/>
      <name val="Calibri"/>
      <family val="2"/>
      <scheme val="minor"/>
    </font>
    <font>
      <sz val="9"/>
      <color indexed="81"/>
      <name val="Tahoma"/>
      <family val="2"/>
    </font>
    <font>
      <b/>
      <sz val="9"/>
      <color indexed="81"/>
      <name val="Tahoma"/>
      <family val="2"/>
    </font>
    <font>
      <b/>
      <sz val="20"/>
      <color theme="0"/>
      <name val="Arial"/>
      <family val="2"/>
    </font>
    <font>
      <b/>
      <sz val="11"/>
      <color theme="1"/>
      <name val="Calibri"/>
      <family val="2"/>
    </font>
    <font>
      <sz val="11"/>
      <color theme="0"/>
      <name val="Arial"/>
      <family val="2"/>
    </font>
  </fonts>
  <fills count="31">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
      <patternFill patternType="solid">
        <fgColor rgb="FF92D05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0">
    <xf numFmtId="0" fontId="0" fillId="0" borderId="0"/>
    <xf numFmtId="0" fontId="3" fillId="2" borderId="0" applyNumberFormat="0" applyBorder="0" applyAlignment="0" applyProtection="0"/>
    <xf numFmtId="2" fontId="4" fillId="14" borderId="0">
      <protection hidden="1"/>
    </xf>
    <xf numFmtId="2" fontId="4" fillId="16" borderId="22">
      <alignment horizontal="center" vertical="center"/>
      <protection hidden="1"/>
    </xf>
    <xf numFmtId="2" fontId="4" fillId="17" borderId="22">
      <alignment horizontal="center" vertical="center"/>
      <protection hidden="1"/>
    </xf>
    <xf numFmtId="2" fontId="4" fillId="18" borderId="22">
      <alignment horizontal="center" vertical="center"/>
      <protection hidden="1"/>
    </xf>
    <xf numFmtId="2" fontId="4" fillId="19" borderId="22">
      <alignment horizontal="center" vertical="center"/>
      <protection hidden="1"/>
    </xf>
    <xf numFmtId="9" fontId="45" fillId="0" borderId="0" applyFont="0" applyFill="0" applyBorder="0" applyAlignment="0" applyProtection="0"/>
    <xf numFmtId="164" fontId="4" fillId="26" borderId="0">
      <alignment horizontal="center" vertical="center"/>
      <protection hidden="1"/>
    </xf>
    <xf numFmtId="43" fontId="45" fillId="0" borderId="0" applyFont="0" applyFill="0" applyBorder="0" applyAlignment="0" applyProtection="0"/>
  </cellStyleXfs>
  <cellXfs count="1295">
    <xf numFmtId="0" fontId="0" fillId="0" borderId="0" xfId="0"/>
    <xf numFmtId="166" fontId="29"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2" fontId="4" fillId="14" borderId="22" xfId="2" applyBorder="1" applyAlignment="1" applyProtection="1">
      <alignment horizontal="center" vertical="center" wrapText="1"/>
      <protection locked="0" hidden="1"/>
    </xf>
    <xf numFmtId="1" fontId="4" fillId="14" borderId="16" xfId="2" applyNumberFormat="1" applyBorder="1" applyAlignment="1" applyProtection="1">
      <alignment horizontal="center" vertical="center"/>
      <protection locked="0" hidden="1"/>
    </xf>
    <xf numFmtId="1" fontId="4" fillId="14" borderId="38" xfId="2" applyNumberFormat="1" applyBorder="1" applyAlignment="1" applyProtection="1">
      <alignment horizontal="center" vertical="center"/>
      <protection locked="0" hidden="1"/>
    </xf>
    <xf numFmtId="2" fontId="4" fillId="14" borderId="22" xfId="2" applyBorder="1" applyAlignment="1" applyProtection="1">
      <alignment horizontal="center" vertical="center"/>
      <protection locked="0" hidden="1"/>
    </xf>
    <xf numFmtId="0" fontId="14" fillId="0" borderId="0" xfId="0" applyFont="1" applyFill="1" applyBorder="1" applyAlignment="1" applyProtection="1">
      <alignment vertical="center"/>
    </xf>
    <xf numFmtId="0" fontId="4" fillId="0" borderId="0" xfId="0" applyFont="1" applyProtection="1"/>
    <xf numFmtId="2" fontId="4" fillId="3" borderId="26" xfId="0" applyNumberFormat="1" applyFont="1" applyFill="1" applyBorder="1" applyAlignment="1" applyProtection="1"/>
    <xf numFmtId="2" fontId="4" fillId="3" borderId="0" xfId="0" applyNumberFormat="1" applyFont="1" applyFill="1" applyBorder="1" applyAlignment="1" applyProtection="1"/>
    <xf numFmtId="2" fontId="4"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9" fillId="8" borderId="8" xfId="1" applyNumberFormat="1" applyFont="1" applyFill="1" applyBorder="1" applyAlignment="1" applyProtection="1">
      <alignment horizontal="center" vertical="center" wrapText="1"/>
    </xf>
    <xf numFmtId="2" fontId="8" fillId="8" borderId="8" xfId="0" applyNumberFormat="1" applyFont="1" applyFill="1" applyBorder="1" applyAlignment="1" applyProtection="1">
      <alignment horizontal="center" vertical="center" wrapText="1"/>
    </xf>
    <xf numFmtId="2" fontId="9" fillId="8" borderId="30" xfId="1" applyNumberFormat="1" applyFont="1" applyFill="1" applyBorder="1" applyAlignment="1" applyProtection="1">
      <alignment horizontal="center" vertical="center" wrapText="1"/>
    </xf>
    <xf numFmtId="14" fontId="5" fillId="13" borderId="43" xfId="0" applyNumberFormat="1" applyFont="1" applyFill="1" applyBorder="1" applyAlignment="1" applyProtection="1">
      <alignment horizontal="center" vertical="center" wrapText="1"/>
    </xf>
    <xf numFmtId="0" fontId="5" fillId="13" borderId="43" xfId="0" applyNumberFormat="1" applyFont="1" applyFill="1" applyBorder="1" applyAlignment="1" applyProtection="1">
      <alignment horizontal="center" vertical="center" wrapText="1"/>
    </xf>
    <xf numFmtId="2" fontId="4" fillId="0" borderId="0" xfId="0" applyNumberFormat="1" applyFont="1" applyFill="1" applyBorder="1" applyProtection="1"/>
    <xf numFmtId="2" fontId="4" fillId="3" borderId="0" xfId="0" applyNumberFormat="1" applyFont="1" applyFill="1" applyBorder="1" applyProtection="1"/>
    <xf numFmtId="0" fontId="4" fillId="0" borderId="0" xfId="0" applyFont="1" applyBorder="1" applyProtection="1"/>
    <xf numFmtId="0" fontId="8" fillId="6" borderId="11" xfId="0" applyFont="1" applyFill="1" applyBorder="1" applyAlignment="1" applyProtection="1">
      <alignment vertical="center"/>
    </xf>
    <xf numFmtId="0" fontId="5" fillId="9" borderId="32" xfId="0" applyFont="1" applyFill="1" applyBorder="1" applyAlignment="1" applyProtection="1">
      <alignment horizontal="center" vertical="center"/>
    </xf>
    <xf numFmtId="0" fontId="8" fillId="8" borderId="32" xfId="0" applyFont="1" applyFill="1" applyBorder="1" applyAlignment="1" applyProtection="1">
      <alignment vertical="center"/>
    </xf>
    <xf numFmtId="0" fontId="5" fillId="9" borderId="33" xfId="0" applyFont="1" applyFill="1" applyBorder="1" applyAlignment="1" applyProtection="1">
      <alignment horizontal="center" vertical="center"/>
    </xf>
    <xf numFmtId="0" fontId="5" fillId="3" borderId="0" xfId="0" applyFont="1" applyFill="1" applyBorder="1" applyProtection="1"/>
    <xf numFmtId="0" fontId="8" fillId="6" borderId="32" xfId="0" applyFont="1" applyFill="1" applyBorder="1" applyAlignment="1" applyProtection="1">
      <alignment vertical="center"/>
    </xf>
    <xf numFmtId="0" fontId="4" fillId="3" borderId="0" xfId="0" applyFont="1" applyFill="1" applyBorder="1" applyProtection="1"/>
    <xf numFmtId="0" fontId="8" fillId="6" borderId="3" xfId="0" applyFont="1" applyFill="1" applyBorder="1" applyAlignment="1" applyProtection="1">
      <alignment vertical="center"/>
    </xf>
    <xf numFmtId="0" fontId="5" fillId="9" borderId="2" xfId="0" applyFont="1" applyFill="1" applyBorder="1" applyAlignment="1" applyProtection="1">
      <alignment horizontal="center" vertical="center"/>
    </xf>
    <xf numFmtId="0" fontId="8" fillId="6" borderId="2" xfId="0" applyFont="1" applyFill="1" applyBorder="1" applyAlignment="1" applyProtection="1">
      <alignment vertical="center"/>
    </xf>
    <xf numFmtId="0" fontId="5" fillId="9" borderId="10" xfId="0" applyFont="1" applyFill="1" applyBorder="1" applyAlignment="1" applyProtection="1">
      <alignment horizontal="center" vertical="center"/>
    </xf>
    <xf numFmtId="0" fontId="8" fillId="6" borderId="3" xfId="0" applyFont="1" applyFill="1" applyBorder="1" applyAlignment="1" applyProtection="1">
      <alignment vertical="center" wrapText="1"/>
    </xf>
    <xf numFmtId="0" fontId="8" fillId="6" borderId="2" xfId="0" applyFont="1" applyFill="1" applyBorder="1" applyAlignment="1" applyProtection="1">
      <alignment horizontal="center" vertical="center" wrapText="1"/>
    </xf>
    <xf numFmtId="164" fontId="5" fillId="9" borderId="10" xfId="0" applyNumberFormat="1" applyFont="1" applyFill="1" applyBorder="1" applyAlignment="1" applyProtection="1">
      <alignment horizontal="center" vertical="center"/>
    </xf>
    <xf numFmtId="0" fontId="4" fillId="3" borderId="0" xfId="0" applyFont="1" applyFill="1" applyProtection="1"/>
    <xf numFmtId="0" fontId="30" fillId="9" borderId="10" xfId="0" applyFont="1" applyFill="1" applyBorder="1" applyAlignment="1" applyProtection="1">
      <alignment horizontal="center" vertical="center"/>
    </xf>
    <xf numFmtId="0" fontId="4" fillId="0" borderId="0" xfId="0" applyFont="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4" fillId="3" borderId="33" xfId="0" applyFont="1" applyFill="1" applyBorder="1" applyAlignment="1" applyProtection="1">
      <alignment vertical="center"/>
    </xf>
    <xf numFmtId="0" fontId="8" fillId="6" borderId="12" xfId="0" applyFont="1" applyFill="1" applyBorder="1" applyAlignment="1" applyProtection="1">
      <alignment vertical="center" wrapText="1"/>
    </xf>
    <xf numFmtId="0" fontId="5" fillId="8"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xf>
    <xf numFmtId="0" fontId="15" fillId="0" borderId="0" xfId="0" applyFont="1" applyBorder="1" applyProtection="1"/>
    <xf numFmtId="0" fontId="15" fillId="3" borderId="0" xfId="0" applyFont="1" applyFill="1" applyBorder="1" applyProtection="1"/>
    <xf numFmtId="0" fontId="15" fillId="0" borderId="0" xfId="0" applyFont="1" applyProtection="1"/>
    <xf numFmtId="0" fontId="16" fillId="3" borderId="25"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0" fontId="8" fillId="6" borderId="15" xfId="0" applyFont="1" applyFill="1" applyBorder="1" applyAlignment="1" applyProtection="1">
      <alignment vertical="center" wrapText="1"/>
    </xf>
    <xf numFmtId="0" fontId="24" fillId="6" borderId="5" xfId="0" applyFont="1" applyFill="1" applyBorder="1" applyAlignment="1" applyProtection="1">
      <alignment horizontal="center" vertical="center"/>
    </xf>
    <xf numFmtId="0" fontId="24" fillId="6" borderId="7" xfId="0" applyFont="1" applyFill="1" applyBorder="1" applyAlignment="1" applyProtection="1">
      <alignment vertical="center" wrapText="1"/>
    </xf>
    <xf numFmtId="0" fontId="15" fillId="3" borderId="26" xfId="0" applyFont="1" applyFill="1" applyBorder="1" applyProtection="1"/>
    <xf numFmtId="0" fontId="15" fillId="3" borderId="28" xfId="0" applyFont="1" applyFill="1" applyBorder="1" applyProtection="1"/>
    <xf numFmtId="0" fontId="24" fillId="6" borderId="38" xfId="0" applyFont="1" applyFill="1" applyBorder="1" applyAlignment="1" applyProtection="1">
      <alignment horizontal="center" vertical="center"/>
    </xf>
    <xf numFmtId="0" fontId="15" fillId="3" borderId="29" xfId="0" applyFont="1" applyFill="1" applyBorder="1" applyAlignment="1" applyProtection="1">
      <alignment vertical="center"/>
    </xf>
    <xf numFmtId="0" fontId="24" fillId="6" borderId="39" xfId="0" applyFont="1" applyFill="1" applyBorder="1" applyAlignment="1" applyProtection="1">
      <alignment horizontal="center" vertical="center"/>
    </xf>
    <xf numFmtId="0" fontId="24" fillId="6" borderId="41" xfId="0" applyFont="1" applyFill="1" applyBorder="1" applyAlignment="1" applyProtection="1">
      <alignment horizontal="center" vertical="center"/>
    </xf>
    <xf numFmtId="167" fontId="4" fillId="6" borderId="2" xfId="0" applyNumberFormat="1" applyFont="1" applyFill="1" applyBorder="1" applyAlignment="1" applyProtection="1">
      <alignment horizontal="center" vertical="center"/>
    </xf>
    <xf numFmtId="0" fontId="24" fillId="6" borderId="42" xfId="0" applyFont="1" applyFill="1" applyBorder="1" applyAlignment="1" applyProtection="1">
      <alignment horizontal="center" vertical="center"/>
    </xf>
    <xf numFmtId="0" fontId="6" fillId="5" borderId="7" xfId="0" applyFont="1" applyFill="1" applyBorder="1" applyAlignment="1" applyProtection="1">
      <alignment horizontal="center" vertical="top" wrapText="1"/>
    </xf>
    <xf numFmtId="0" fontId="6" fillId="5" borderId="43" xfId="0" applyFont="1" applyFill="1" applyBorder="1" applyAlignment="1" applyProtection="1">
      <alignment horizontal="center" vertical="center" wrapText="1"/>
    </xf>
    <xf numFmtId="165" fontId="15" fillId="3" borderId="0" xfId="0" applyNumberFormat="1" applyFont="1" applyFill="1" applyBorder="1" applyProtection="1"/>
    <xf numFmtId="168" fontId="24" fillId="6" borderId="4" xfId="0" applyNumberFormat="1" applyFont="1" applyFill="1" applyBorder="1" applyAlignment="1" applyProtection="1">
      <alignment horizontal="center" vertical="center"/>
    </xf>
    <xf numFmtId="0" fontId="24" fillId="6" borderId="35" xfId="0" applyFont="1" applyFill="1" applyBorder="1" applyAlignment="1" applyProtection="1">
      <alignment horizontal="center" vertical="center"/>
    </xf>
    <xf numFmtId="2" fontId="24" fillId="6" borderId="4" xfId="0" applyNumberFormat="1" applyFont="1" applyFill="1" applyBorder="1" applyAlignment="1" applyProtection="1">
      <alignment horizontal="center" vertical="center"/>
    </xf>
    <xf numFmtId="0" fontId="4" fillId="6" borderId="58" xfId="0" applyFont="1" applyFill="1" applyBorder="1" applyAlignment="1" applyProtection="1">
      <alignment horizontal="center" wrapText="1"/>
    </xf>
    <xf numFmtId="0" fontId="4" fillId="6" borderId="54" xfId="0" applyFont="1" applyFill="1" applyBorder="1" applyAlignment="1" applyProtection="1">
      <alignment horizontal="center"/>
    </xf>
    <xf numFmtId="0" fontId="4" fillId="6" borderId="48" xfId="0" applyFont="1" applyFill="1" applyBorder="1" applyAlignment="1" applyProtection="1">
      <alignment horizontal="center" wrapText="1"/>
    </xf>
    <xf numFmtId="0" fontId="26" fillId="6" borderId="54" xfId="0" applyFont="1" applyFill="1" applyBorder="1" applyAlignment="1" applyProtection="1">
      <alignment horizontal="center" vertical="center"/>
    </xf>
    <xf numFmtId="167" fontId="4" fillId="6" borderId="36" xfId="0" applyNumberFormat="1" applyFont="1" applyFill="1" applyBorder="1" applyAlignment="1" applyProtection="1">
      <alignment horizontal="center" vertical="center"/>
    </xf>
    <xf numFmtId="0" fontId="4" fillId="6" borderId="37"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37" xfId="0" applyFont="1" applyFill="1" applyBorder="1" applyAlignment="1" applyProtection="1">
      <alignment horizontal="center"/>
    </xf>
    <xf numFmtId="0" fontId="4" fillId="7" borderId="19" xfId="0" applyFont="1" applyFill="1" applyBorder="1" applyAlignment="1" applyProtection="1">
      <alignment horizontal="center" vertical="center"/>
    </xf>
    <xf numFmtId="1" fontId="4" fillId="7" borderId="14" xfId="0" applyNumberFormat="1" applyFont="1" applyFill="1" applyBorder="1" applyAlignment="1" applyProtection="1">
      <alignment horizontal="center" vertical="center"/>
    </xf>
    <xf numFmtId="0" fontId="24" fillId="6" borderId="37" xfId="0" applyFont="1" applyFill="1" applyBorder="1" applyProtection="1"/>
    <xf numFmtId="167" fontId="24" fillId="6" borderId="4" xfId="0" applyNumberFormat="1" applyFont="1" applyFill="1" applyBorder="1" applyAlignment="1" applyProtection="1">
      <alignment horizontal="center" vertical="center"/>
    </xf>
    <xf numFmtId="165" fontId="4" fillId="3" borderId="0" xfId="0" applyNumberFormat="1" applyFont="1" applyFill="1" applyAlignment="1" applyProtection="1">
      <alignment horizontal="center" vertical="center" wrapText="1"/>
    </xf>
    <xf numFmtId="165" fontId="4" fillId="8" borderId="2" xfId="0" applyNumberFormat="1" applyFont="1" applyFill="1" applyBorder="1" applyAlignment="1" applyProtection="1">
      <alignment horizontal="center" vertical="center"/>
    </xf>
    <xf numFmtId="165" fontId="4" fillId="6" borderId="2" xfId="0" applyNumberFormat="1" applyFont="1" applyFill="1" applyBorder="1" applyAlignment="1" applyProtection="1">
      <alignment horizontal="center" vertical="center"/>
    </xf>
    <xf numFmtId="0" fontId="15" fillId="3" borderId="25" xfId="0" applyFont="1" applyFill="1" applyBorder="1" applyAlignment="1" applyProtection="1">
      <alignment vertical="center" wrapText="1"/>
    </xf>
    <xf numFmtId="0" fontId="15" fillId="3" borderId="24" xfId="0" applyFont="1" applyFill="1" applyBorder="1" applyAlignment="1" applyProtection="1">
      <alignment vertical="center" wrapText="1"/>
    </xf>
    <xf numFmtId="1" fontId="4" fillId="6" borderId="3" xfId="0" applyNumberFormat="1" applyFont="1" applyFill="1" applyBorder="1" applyAlignment="1" applyProtection="1">
      <alignment horizontal="center" vertical="center"/>
    </xf>
    <xf numFmtId="0" fontId="24" fillId="6" borderId="61" xfId="0" applyFont="1" applyFill="1" applyBorder="1" applyAlignment="1" applyProtection="1">
      <alignment horizontal="center" vertical="center" wrapText="1"/>
    </xf>
    <xf numFmtId="0" fontId="24" fillId="6" borderId="60" xfId="0" applyFont="1" applyFill="1" applyBorder="1" applyAlignment="1" applyProtection="1">
      <alignment vertical="center" wrapText="1"/>
    </xf>
    <xf numFmtId="166" fontId="4" fillId="8" borderId="12" xfId="0" applyNumberFormat="1" applyFont="1" applyFill="1" applyBorder="1" applyAlignment="1" applyProtection="1">
      <alignment horizontal="center" vertical="center" wrapText="1"/>
    </xf>
    <xf numFmtId="166" fontId="4" fillId="8" borderId="5" xfId="0" applyNumberFormat="1" applyFont="1" applyFill="1" applyBorder="1" applyAlignment="1" applyProtection="1">
      <alignment horizontal="center" vertical="center" wrapText="1"/>
    </xf>
    <xf numFmtId="166" fontId="4" fillId="8" borderId="6" xfId="0" applyNumberFormat="1" applyFont="1" applyFill="1" applyBorder="1" applyAlignment="1" applyProtection="1">
      <alignment horizontal="center" vertical="center" wrapText="1"/>
    </xf>
    <xf numFmtId="1" fontId="4" fillId="8" borderId="12" xfId="0" applyNumberFormat="1" applyFont="1" applyFill="1" applyBorder="1" applyAlignment="1" applyProtection="1">
      <alignment horizontal="center" vertical="center"/>
    </xf>
    <xf numFmtId="165" fontId="4" fillId="8" borderId="5" xfId="0" applyNumberFormat="1" applyFont="1" applyFill="1" applyBorder="1" applyAlignment="1" applyProtection="1">
      <alignment horizontal="center" vertical="center"/>
    </xf>
    <xf numFmtId="167" fontId="4" fillId="8" borderId="5" xfId="0" applyNumberFormat="1" applyFont="1" applyFill="1" applyBorder="1" applyAlignment="1" applyProtection="1">
      <alignment horizontal="center" vertical="center"/>
    </xf>
    <xf numFmtId="166" fontId="4" fillId="8" borderId="11" xfId="0" applyNumberFormat="1" applyFont="1" applyFill="1" applyBorder="1" applyAlignment="1" applyProtection="1">
      <alignment horizontal="center" vertical="center" wrapText="1"/>
    </xf>
    <xf numFmtId="166" fontId="4" fillId="8" borderId="32" xfId="0" applyNumberFormat="1" applyFont="1" applyFill="1" applyBorder="1" applyAlignment="1" applyProtection="1">
      <alignment horizontal="center" vertical="center" wrapText="1"/>
    </xf>
    <xf numFmtId="166" fontId="4" fillId="8" borderId="33" xfId="0" applyNumberFormat="1" applyFont="1" applyFill="1" applyBorder="1" applyAlignment="1" applyProtection="1">
      <alignment horizontal="center" vertical="center" wrapText="1"/>
    </xf>
    <xf numFmtId="0" fontId="24" fillId="6" borderId="27" xfId="0" applyFont="1" applyFill="1" applyBorder="1" applyAlignment="1" applyProtection="1">
      <alignment horizontal="center" vertical="center" wrapText="1"/>
    </xf>
    <xf numFmtId="0" fontId="41" fillId="6" borderId="68" xfId="0" applyFont="1" applyFill="1" applyBorder="1" applyAlignment="1" applyProtection="1">
      <alignment horizontal="center" vertical="center" wrapText="1"/>
    </xf>
    <xf numFmtId="0" fontId="8" fillId="6" borderId="49"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8"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49" xfId="0" applyFont="1" applyFill="1" applyBorder="1" applyAlignment="1" applyProtection="1">
      <alignment horizontal="center" vertical="center" wrapText="1"/>
    </xf>
    <xf numFmtId="168" fontId="40" fillId="8" borderId="13" xfId="0" applyNumberFormat="1" applyFont="1" applyFill="1" applyBorder="1" applyAlignment="1" applyProtection="1">
      <alignment horizontal="center" vertical="center"/>
    </xf>
    <xf numFmtId="168" fontId="38" fillId="11" borderId="5" xfId="0" applyNumberFormat="1" applyFont="1" applyFill="1" applyBorder="1" applyAlignment="1">
      <alignment horizontal="center" vertical="center"/>
    </xf>
    <xf numFmtId="0" fontId="24" fillId="8" borderId="44" xfId="0" applyFont="1" applyFill="1" applyBorder="1" applyAlignment="1" applyProtection="1">
      <alignment horizontal="center" vertical="center"/>
    </xf>
    <xf numFmtId="168" fontId="38" fillId="11" borderId="32" xfId="0" applyNumberFormat="1" applyFont="1" applyFill="1" applyBorder="1" applyAlignment="1">
      <alignment horizontal="center" vertical="center" wrapText="1"/>
    </xf>
    <xf numFmtId="168" fontId="38" fillId="11" borderId="2" xfId="0" applyNumberFormat="1" applyFont="1" applyFill="1" applyBorder="1" applyAlignment="1">
      <alignment horizontal="center" vertical="center" wrapText="1"/>
    </xf>
    <xf numFmtId="168" fontId="38" fillId="11" borderId="5" xfId="0" applyNumberFormat="1" applyFont="1" applyFill="1" applyBorder="1" applyAlignment="1">
      <alignment horizontal="center" vertical="center" wrapText="1"/>
    </xf>
    <xf numFmtId="0" fontId="24" fillId="6" borderId="2" xfId="0" applyFont="1" applyFill="1" applyBorder="1" applyAlignment="1" applyProtection="1">
      <alignment horizontal="center" vertical="center"/>
    </xf>
    <xf numFmtId="0" fontId="4" fillId="6" borderId="63" xfId="0" applyFont="1" applyFill="1" applyBorder="1" applyAlignment="1" applyProtection="1">
      <alignment horizontal="center" vertical="center"/>
    </xf>
    <xf numFmtId="2" fontId="4" fillId="0" borderId="0" xfId="0" applyNumberFormat="1" applyFont="1" applyProtection="1">
      <protection hidden="1"/>
    </xf>
    <xf numFmtId="2" fontId="4" fillId="0" borderId="0" xfId="0" applyNumberFormat="1" applyFont="1" applyFill="1" applyBorder="1" applyProtection="1">
      <protection hidden="1"/>
    </xf>
    <xf numFmtId="2" fontId="4" fillId="3" borderId="0" xfId="0" applyNumberFormat="1" applyFont="1" applyFill="1" applyBorder="1" applyProtection="1">
      <protection hidden="1"/>
    </xf>
    <xf numFmtId="2" fontId="2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protection hidden="1"/>
    </xf>
    <xf numFmtId="2" fontId="4" fillId="0" borderId="0" xfId="0" applyNumberFormat="1" applyFont="1" applyFill="1" applyProtection="1">
      <protection hidden="1"/>
    </xf>
    <xf numFmtId="2" fontId="24" fillId="0" borderId="0" xfId="0" applyNumberFormat="1" applyFont="1" applyFill="1" applyBorder="1" applyAlignment="1" applyProtection="1">
      <alignment vertical="center" wrapText="1"/>
      <protection hidden="1"/>
    </xf>
    <xf numFmtId="0" fontId="5" fillId="0" borderId="0" xfId="0" applyFont="1" applyAlignment="1" applyProtection="1">
      <alignment vertical="center" wrapText="1"/>
      <protection hidden="1"/>
    </xf>
    <xf numFmtId="0" fontId="47" fillId="0" borderId="0" xfId="0" applyFont="1" applyProtection="1"/>
    <xf numFmtId="0" fontId="24" fillId="6" borderId="52" xfId="0" applyFont="1" applyFill="1" applyBorder="1" applyAlignment="1" applyProtection="1">
      <alignment horizontal="center" vertical="center" wrapText="1"/>
    </xf>
    <xf numFmtId="166" fontId="24" fillId="6" borderId="16" xfId="0" applyNumberFormat="1" applyFont="1" applyFill="1" applyBorder="1" applyAlignment="1" applyProtection="1">
      <alignment horizontal="center" vertical="center"/>
    </xf>
    <xf numFmtId="0" fontId="8" fillId="6" borderId="36" xfId="0" applyFont="1" applyFill="1" applyBorder="1" applyAlignment="1" applyProtection="1">
      <alignment horizontal="center" vertical="center" wrapText="1"/>
    </xf>
    <xf numFmtId="0" fontId="4" fillId="7" borderId="37" xfId="0" applyFont="1" applyFill="1" applyBorder="1" applyProtection="1"/>
    <xf numFmtId="2" fontId="4" fillId="7" borderId="4" xfId="0" applyNumberFormat="1" applyFont="1" applyFill="1" applyBorder="1" applyAlignment="1" applyProtection="1">
      <alignment horizontal="center" vertical="center"/>
    </xf>
    <xf numFmtId="0" fontId="8" fillId="6" borderId="15" xfId="0" applyFont="1" applyFill="1" applyBorder="1" applyAlignment="1" applyProtection="1">
      <alignment horizontal="center" vertical="center" wrapText="1"/>
    </xf>
    <xf numFmtId="0" fontId="24" fillId="6" borderId="31" xfId="0" applyFont="1" applyFill="1" applyBorder="1" applyProtection="1"/>
    <xf numFmtId="2" fontId="24" fillId="6" borderId="30" xfId="0" applyNumberFormat="1" applyFont="1" applyFill="1" applyBorder="1" applyAlignment="1" applyProtection="1">
      <alignment horizontal="center" vertical="center"/>
    </xf>
    <xf numFmtId="0" fontId="24" fillId="6" borderId="16" xfId="0" applyFont="1" applyFill="1" applyBorder="1" applyAlignment="1" applyProtection="1">
      <alignment horizontal="center" vertical="center"/>
    </xf>
    <xf numFmtId="0" fontId="4" fillId="7" borderId="40" xfId="0" applyFont="1" applyFill="1" applyBorder="1" applyAlignment="1" applyProtection="1">
      <alignment horizontal="center" vertical="center"/>
    </xf>
    <xf numFmtId="2" fontId="4" fillId="9" borderId="13" xfId="0" applyNumberFormat="1" applyFont="1" applyFill="1" applyBorder="1" applyAlignment="1" applyProtection="1">
      <alignment horizontal="center" vertical="center"/>
    </xf>
    <xf numFmtId="0" fontId="4" fillId="7" borderId="37" xfId="0" applyFont="1" applyFill="1" applyBorder="1" applyAlignment="1" applyProtection="1">
      <alignment horizontal="center" vertical="center"/>
    </xf>
    <xf numFmtId="1" fontId="4" fillId="7" borderId="4" xfId="0" applyNumberFormat="1" applyFont="1" applyFill="1" applyBorder="1" applyAlignment="1" applyProtection="1">
      <alignment horizontal="center" vertical="center"/>
    </xf>
    <xf numFmtId="0" fontId="24" fillId="6" borderId="40" xfId="0" applyFont="1" applyFill="1" applyBorder="1" applyProtection="1"/>
    <xf numFmtId="2" fontId="24" fillId="6" borderId="13" xfId="0" applyNumberFormat="1" applyFont="1" applyFill="1" applyBorder="1" applyAlignment="1" applyProtection="1">
      <alignment horizontal="center" vertical="center"/>
    </xf>
    <xf numFmtId="0" fontId="50" fillId="0" borderId="0" xfId="0" applyFont="1"/>
    <xf numFmtId="1" fontId="35" fillId="8" borderId="11" xfId="0" applyNumberFormat="1" applyFont="1" applyFill="1" applyBorder="1" applyAlignment="1" applyProtection="1">
      <alignment horizontal="center" vertical="center"/>
    </xf>
    <xf numFmtId="0" fontId="10" fillId="8" borderId="32" xfId="0" applyFont="1" applyFill="1" applyBorder="1" applyAlignment="1" applyProtection="1">
      <alignment horizontal="center" vertical="center"/>
    </xf>
    <xf numFmtId="0" fontId="37" fillId="8" borderId="32" xfId="0" applyFont="1" applyFill="1" applyBorder="1" applyAlignment="1" applyProtection="1">
      <alignment horizontal="center" vertical="center"/>
    </xf>
    <xf numFmtId="167" fontId="4" fillId="6" borderId="40" xfId="0" applyNumberFormat="1" applyFont="1" applyFill="1" applyBorder="1" applyAlignment="1" applyProtection="1">
      <alignment horizontal="center" vertical="center"/>
    </xf>
    <xf numFmtId="167" fontId="4" fillId="6" borderId="32" xfId="0" applyNumberFormat="1" applyFont="1" applyFill="1" applyBorder="1" applyAlignment="1" applyProtection="1">
      <alignment horizontal="center" vertical="center"/>
    </xf>
    <xf numFmtId="167" fontId="4" fillId="6" borderId="19" xfId="0" applyNumberFormat="1" applyFont="1" applyFill="1" applyBorder="1" applyAlignment="1" applyProtection="1">
      <alignment horizontal="center" vertical="center"/>
    </xf>
    <xf numFmtId="167" fontId="4" fillId="6" borderId="37" xfId="0" applyNumberFormat="1" applyFont="1" applyFill="1" applyBorder="1" applyAlignment="1" applyProtection="1">
      <alignment horizontal="center" vertical="center"/>
    </xf>
    <xf numFmtId="167" fontId="4" fillId="6" borderId="5"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167" fontId="29" fillId="4" borderId="1" xfId="0" applyNumberFormat="1" applyFont="1" applyFill="1" applyBorder="1" applyAlignment="1" applyProtection="1">
      <alignment horizontal="center" vertical="center"/>
      <protection locked="0" hidden="1"/>
    </xf>
    <xf numFmtId="167" fontId="29" fillId="4" borderId="51" xfId="0" applyNumberFormat="1" applyFont="1" applyFill="1" applyBorder="1" applyAlignment="1" applyProtection="1">
      <alignment horizontal="center" vertical="center"/>
      <protection locked="0" hidden="1"/>
    </xf>
    <xf numFmtId="0" fontId="24" fillId="6" borderId="9" xfId="0" applyFont="1" applyFill="1" applyBorder="1" applyAlignment="1" applyProtection="1">
      <alignment horizontal="center" vertical="center"/>
    </xf>
    <xf numFmtId="0" fontId="15" fillId="0" borderId="0" xfId="0" applyFont="1" applyFill="1" applyProtection="1"/>
    <xf numFmtId="0" fontId="24" fillId="6" borderId="8" xfId="0" applyFont="1" applyFill="1" applyBorder="1" applyAlignment="1" applyProtection="1">
      <alignment horizontal="center" vertical="center"/>
    </xf>
    <xf numFmtId="0" fontId="4" fillId="7" borderId="72" xfId="0" applyFont="1" applyFill="1" applyBorder="1" applyAlignment="1" applyProtection="1">
      <alignment horizontal="center" vertical="center"/>
    </xf>
    <xf numFmtId="0" fontId="4" fillId="7" borderId="73" xfId="0" applyFont="1" applyFill="1" applyBorder="1" applyAlignment="1" applyProtection="1">
      <alignment horizontal="center" vertical="center"/>
    </xf>
    <xf numFmtId="0" fontId="24" fillId="6" borderId="17" xfId="0" applyFont="1" applyFill="1" applyBorder="1" applyAlignment="1" applyProtection="1">
      <alignment horizontal="center" vertical="center"/>
    </xf>
    <xf numFmtId="0" fontId="4" fillId="7" borderId="71" xfId="0" applyFont="1" applyFill="1" applyBorder="1" applyAlignment="1" applyProtection="1">
      <alignment horizontal="center" vertical="center"/>
    </xf>
    <xf numFmtId="1" fontId="24" fillId="8" borderId="12" xfId="0" applyNumberFormat="1" applyFont="1" applyFill="1" applyBorder="1" applyAlignment="1" applyProtection="1">
      <alignment horizontal="center" vertical="center"/>
      <protection hidden="1"/>
    </xf>
    <xf numFmtId="1" fontId="42" fillId="8" borderId="6" xfId="0" applyNumberFormat="1" applyFont="1" applyFill="1" applyBorder="1" applyAlignment="1" applyProtection="1">
      <alignment horizontal="center" vertical="center"/>
      <protection hidden="1"/>
    </xf>
    <xf numFmtId="1" fontId="24" fillId="8" borderId="33" xfId="0" applyNumberFormat="1" applyFont="1" applyFill="1" applyBorder="1" applyAlignment="1" applyProtection="1">
      <alignment horizontal="center" vertical="center"/>
      <protection hidden="1"/>
    </xf>
    <xf numFmtId="0" fontId="36" fillId="8" borderId="38" xfId="0" applyFont="1" applyFill="1" applyBorder="1" applyAlignment="1" applyProtection="1">
      <alignment horizontal="center" vertical="center" wrapText="1"/>
      <protection hidden="1"/>
    </xf>
    <xf numFmtId="0" fontId="36" fillId="8" borderId="22" xfId="0" applyFont="1" applyFill="1" applyBorder="1" applyAlignment="1" applyProtection="1">
      <alignment horizontal="center" vertical="center" wrapText="1"/>
      <protection hidden="1"/>
    </xf>
    <xf numFmtId="0" fontId="24" fillId="9" borderId="16" xfId="0" applyFont="1" applyFill="1" applyBorder="1" applyAlignment="1" applyProtection="1">
      <alignment wrapText="1"/>
    </xf>
    <xf numFmtId="0" fontId="24" fillId="9" borderId="16" xfId="0" applyFont="1" applyFill="1" applyBorder="1" applyAlignment="1" applyProtection="1">
      <alignment vertical="center" wrapText="1"/>
    </xf>
    <xf numFmtId="0" fontId="24" fillId="9" borderId="44" xfId="0" applyFont="1" applyFill="1" applyBorder="1" applyAlignment="1" applyProtection="1">
      <alignment horizontal="center" vertical="center"/>
    </xf>
    <xf numFmtId="0" fontId="24" fillId="9" borderId="35" xfId="0" applyFont="1" applyFill="1" applyBorder="1" applyAlignment="1" applyProtection="1">
      <alignment horizontal="center" vertical="center"/>
    </xf>
    <xf numFmtId="166" fontId="42" fillId="8" borderId="16" xfId="0" applyNumberFormat="1" applyFont="1" applyFill="1" applyBorder="1" applyAlignment="1" applyProtection="1">
      <alignment horizontal="center" vertical="center"/>
      <protection hidden="1"/>
    </xf>
    <xf numFmtId="2" fontId="53" fillId="8" borderId="24" xfId="0" applyNumberFormat="1" applyFont="1" applyFill="1" applyBorder="1" applyAlignment="1" applyProtection="1">
      <alignment horizontal="center" vertical="center"/>
      <protection hidden="1"/>
    </xf>
    <xf numFmtId="0" fontId="24" fillId="8" borderId="35" xfId="0" applyFont="1" applyFill="1" applyBorder="1" applyAlignment="1" applyProtection="1">
      <alignment horizontal="center" vertical="center"/>
    </xf>
    <xf numFmtId="0" fontId="4" fillId="7" borderId="54" xfId="0" applyFont="1" applyFill="1" applyBorder="1" applyAlignment="1" applyProtection="1">
      <alignment horizontal="center" vertical="center"/>
    </xf>
    <xf numFmtId="0" fontId="4" fillId="7" borderId="48" xfId="0" applyFont="1" applyFill="1" applyBorder="1" applyAlignment="1" applyProtection="1">
      <alignment horizontal="center" vertical="center"/>
    </xf>
    <xf numFmtId="0" fontId="4" fillId="9" borderId="18" xfId="0" applyFont="1" applyFill="1" applyBorder="1" applyAlignment="1" applyProtection="1">
      <alignment horizontal="center" vertical="center"/>
    </xf>
    <xf numFmtId="0" fontId="24" fillId="6" borderId="31" xfId="0" applyFont="1" applyFill="1" applyBorder="1" applyAlignment="1" applyProtection="1">
      <alignment vertical="top" wrapText="1"/>
    </xf>
    <xf numFmtId="165" fontId="24" fillId="6" borderId="30" xfId="0" applyNumberFormat="1" applyFont="1" applyFill="1" applyBorder="1" applyAlignment="1" applyProtection="1">
      <alignment horizontal="center" vertical="center"/>
    </xf>
    <xf numFmtId="1" fontId="42" fillId="8" borderId="7" xfId="0" applyNumberFormat="1" applyFont="1" applyFill="1" applyBorder="1" applyAlignment="1" applyProtection="1">
      <alignment horizontal="center" vertical="center"/>
      <protection hidden="1"/>
    </xf>
    <xf numFmtId="1" fontId="24" fillId="8" borderId="9" xfId="0" applyNumberFormat="1" applyFont="1" applyFill="1" applyBorder="1" applyAlignment="1" applyProtection="1">
      <alignment horizontal="center" vertical="center"/>
      <protection hidden="1"/>
    </xf>
    <xf numFmtId="1" fontId="42" fillId="8" borderId="7" xfId="0" applyNumberFormat="1" applyFont="1" applyFill="1" applyBorder="1" applyAlignment="1" applyProtection="1">
      <alignment horizontal="center" vertical="center"/>
    </xf>
    <xf numFmtId="1" fontId="42" fillId="8" borderId="11" xfId="0" applyNumberFormat="1" applyFont="1" applyFill="1" applyBorder="1" applyAlignment="1" applyProtection="1">
      <alignment horizontal="center" vertical="center"/>
    </xf>
    <xf numFmtId="2" fontId="42" fillId="8" borderId="7" xfId="0" applyNumberFormat="1" applyFont="1" applyFill="1" applyBorder="1" applyAlignment="1" applyProtection="1">
      <alignment horizontal="center" vertical="center"/>
    </xf>
    <xf numFmtId="2" fontId="42" fillId="8" borderId="9" xfId="0" applyNumberFormat="1" applyFont="1" applyFill="1" applyBorder="1" applyAlignment="1" applyProtection="1">
      <alignment horizontal="center" vertical="center"/>
    </xf>
    <xf numFmtId="165" fontId="24" fillId="8" borderId="22" xfId="0" applyNumberFormat="1" applyFont="1" applyFill="1" applyBorder="1" applyAlignment="1" applyProtection="1">
      <alignment horizontal="center" vertical="center"/>
    </xf>
    <xf numFmtId="0" fontId="24" fillId="6" borderId="32" xfId="0" applyFont="1" applyFill="1" applyBorder="1" applyAlignment="1" applyProtection="1">
      <alignment horizontal="center" vertical="center"/>
    </xf>
    <xf numFmtId="167" fontId="29" fillId="4" borderId="32" xfId="0" applyNumberFormat="1" applyFont="1" applyFill="1" applyBorder="1" applyAlignment="1" applyProtection="1">
      <alignment horizontal="center" vertical="center"/>
      <protection locked="0" hidden="1"/>
    </xf>
    <xf numFmtId="167" fontId="29" fillId="4" borderId="33" xfId="0" applyNumberFormat="1" applyFont="1" applyFill="1" applyBorder="1" applyAlignment="1" applyProtection="1">
      <alignment horizontal="center" vertical="center"/>
      <protection locked="0" hidden="1"/>
    </xf>
    <xf numFmtId="167" fontId="29" fillId="4" borderId="49" xfId="0" applyNumberFormat="1" applyFont="1" applyFill="1" applyBorder="1" applyAlignment="1" applyProtection="1">
      <alignment horizontal="center" vertical="center"/>
      <protection locked="0" hidden="1"/>
    </xf>
    <xf numFmtId="167" fontId="29" fillId="4" borderId="56" xfId="0" applyNumberFormat="1" applyFont="1" applyFill="1" applyBorder="1" applyAlignment="1" applyProtection="1">
      <alignment horizontal="center" vertical="center"/>
      <protection locked="0" hidden="1"/>
    </xf>
    <xf numFmtId="1" fontId="42" fillId="8" borderId="47" xfId="0" applyNumberFormat="1" applyFont="1" applyFill="1" applyBorder="1" applyAlignment="1" applyProtection="1">
      <alignment horizontal="center" vertical="center"/>
      <protection hidden="1"/>
    </xf>
    <xf numFmtId="1" fontId="51" fillId="8" borderId="51" xfId="0" applyNumberFormat="1" applyFont="1" applyFill="1" applyBorder="1" applyAlignment="1" applyProtection="1">
      <alignment horizontal="center" vertical="center"/>
      <protection hidden="1"/>
    </xf>
    <xf numFmtId="1" fontId="42" fillId="8" borderId="59" xfId="0" applyNumberFormat="1" applyFont="1" applyFill="1" applyBorder="1" applyAlignment="1" applyProtection="1">
      <alignment horizontal="center" vertical="center"/>
      <protection hidden="1"/>
    </xf>
    <xf numFmtId="1" fontId="51" fillId="8" borderId="34" xfId="0" applyNumberFormat="1" applyFont="1" applyFill="1" applyBorder="1" applyAlignment="1" applyProtection="1">
      <alignment horizontal="center" vertical="center"/>
      <protection hidden="1"/>
    </xf>
    <xf numFmtId="1" fontId="24" fillId="8" borderId="47" xfId="0" applyNumberFormat="1" applyFont="1" applyFill="1" applyBorder="1" applyAlignment="1" applyProtection="1">
      <alignment horizontal="center" vertical="center"/>
      <protection hidden="1"/>
    </xf>
    <xf numFmtId="1" fontId="24" fillId="8" borderId="3" xfId="0" applyNumberFormat="1" applyFont="1" applyFill="1" applyBorder="1" applyAlignment="1" applyProtection="1">
      <alignment horizontal="center" vertical="center"/>
      <protection hidden="1"/>
    </xf>
    <xf numFmtId="1" fontId="51" fillId="8" borderId="10" xfId="0" applyNumberFormat="1" applyFont="1" applyFill="1" applyBorder="1" applyAlignment="1" applyProtection="1">
      <alignment horizontal="center" vertical="center"/>
      <protection hidden="1"/>
    </xf>
    <xf numFmtId="1" fontId="24" fillId="8" borderId="59" xfId="0" applyNumberFormat="1" applyFont="1" applyFill="1" applyBorder="1" applyAlignment="1" applyProtection="1">
      <alignment horizontal="center" vertical="center"/>
      <protection hidden="1"/>
    </xf>
    <xf numFmtId="1" fontId="36" fillId="8" borderId="22" xfId="0" applyNumberFormat="1" applyFont="1" applyFill="1" applyBorder="1" applyAlignment="1" applyProtection="1">
      <alignment horizontal="center" vertical="center" wrapText="1"/>
      <protection hidden="1"/>
    </xf>
    <xf numFmtId="2" fontId="36" fillId="8" borderId="22" xfId="0" applyNumberFormat="1" applyFont="1" applyFill="1" applyBorder="1" applyAlignment="1" applyProtection="1">
      <alignment horizontal="center" vertical="center"/>
    </xf>
    <xf numFmtId="0" fontId="36" fillId="8" borderId="22" xfId="0" applyFont="1" applyFill="1" applyBorder="1" applyAlignment="1" applyProtection="1">
      <alignment horizontal="center" vertical="center"/>
    </xf>
    <xf numFmtId="0" fontId="39" fillId="8" borderId="11" xfId="0" applyFont="1" applyFill="1" applyBorder="1" applyAlignment="1" applyProtection="1">
      <alignment horizontal="center" vertical="center" wrapText="1"/>
      <protection hidden="1"/>
    </xf>
    <xf numFmtId="0" fontId="49" fillId="8" borderId="32" xfId="0" applyFont="1" applyFill="1" applyBorder="1" applyAlignment="1" applyProtection="1">
      <alignment horizontal="center" vertical="center" wrapText="1"/>
      <protection hidden="1"/>
    </xf>
    <xf numFmtId="0" fontId="39" fillId="8" borderId="12" xfId="0" applyFont="1" applyFill="1" applyBorder="1" applyAlignment="1" applyProtection="1">
      <alignment horizontal="center" vertical="center" wrapText="1"/>
      <protection hidden="1"/>
    </xf>
    <xf numFmtId="0" fontId="39" fillId="8" borderId="5" xfId="0" applyFont="1" applyFill="1" applyBorder="1" applyAlignment="1" applyProtection="1">
      <alignment horizontal="center" vertical="center" wrapText="1"/>
      <protection hidden="1"/>
    </xf>
    <xf numFmtId="0" fontId="5" fillId="8" borderId="22" xfId="0" applyFont="1" applyFill="1" applyBorder="1" applyAlignment="1" applyProtection="1">
      <alignment horizontal="center" vertical="center" wrapText="1"/>
      <protection hidden="1"/>
    </xf>
    <xf numFmtId="0" fontId="5" fillId="8" borderId="16" xfId="0" applyFont="1" applyFill="1" applyBorder="1" applyAlignment="1" applyProtection="1">
      <alignment horizontal="center" vertical="center" wrapText="1"/>
      <protection hidden="1"/>
    </xf>
    <xf numFmtId="2" fontId="41" fillId="8" borderId="22" xfId="0" applyNumberFormat="1" applyFont="1" applyFill="1" applyBorder="1" applyAlignment="1" applyProtection="1">
      <alignment horizontal="center" vertical="center" wrapText="1"/>
      <protection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4" xfId="0" applyFont="1" applyBorder="1" applyAlignment="1">
      <alignment horizontal="center" vertical="center"/>
    </xf>
    <xf numFmtId="0" fontId="54" fillId="0" borderId="0" xfId="0" applyFont="1" applyBorder="1" applyAlignment="1">
      <alignment horizontal="center" vertical="center"/>
    </xf>
    <xf numFmtId="0" fontId="54" fillId="0" borderId="1" xfId="0" applyFont="1" applyFill="1" applyBorder="1" applyAlignment="1">
      <alignment horizontal="center" vertical="center" wrapText="1"/>
    </xf>
    <xf numFmtId="164" fontId="54" fillId="3" borderId="1"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0" fontId="38" fillId="0" borderId="21" xfId="0" applyFont="1" applyBorder="1" applyAlignment="1">
      <alignment horizontal="center" vertical="center"/>
    </xf>
    <xf numFmtId="0" fontId="38" fillId="0" borderId="29" xfId="0" applyFont="1" applyBorder="1" applyAlignment="1">
      <alignment horizontal="center" vertical="center"/>
    </xf>
    <xf numFmtId="0" fontId="38" fillId="11" borderId="11" xfId="0" applyFont="1" applyFill="1" applyBorder="1" applyAlignment="1">
      <alignment horizontal="center" vertical="center" wrapText="1"/>
    </xf>
    <xf numFmtId="0" fontId="38" fillId="11" borderId="32" xfId="0" applyFont="1" applyFill="1" applyBorder="1" applyAlignment="1">
      <alignment horizontal="center" vertical="center"/>
    </xf>
    <xf numFmtId="164" fontId="38" fillId="11" borderId="32" xfId="0" applyNumberFormat="1" applyFont="1" applyFill="1" applyBorder="1" applyAlignment="1">
      <alignment horizontal="center" vertical="center"/>
    </xf>
    <xf numFmtId="185" fontId="38" fillId="11" borderId="32" xfId="0" applyNumberFormat="1" applyFont="1" applyFill="1" applyBorder="1" applyAlignment="1">
      <alignment horizontal="center" vertical="center"/>
    </xf>
    <xf numFmtId="168" fontId="38" fillId="11" borderId="32" xfId="0" applyNumberFormat="1" applyFont="1" applyFill="1" applyBorder="1" applyAlignment="1">
      <alignment horizontal="center" vertical="center"/>
    </xf>
    <xf numFmtId="0" fontId="38" fillId="11" borderId="33" xfId="0" applyFont="1" applyFill="1" applyBorder="1" applyAlignment="1">
      <alignment horizontal="center" vertical="center"/>
    </xf>
    <xf numFmtId="0" fontId="38" fillId="11" borderId="3" xfId="0" applyFont="1" applyFill="1" applyBorder="1" applyAlignment="1">
      <alignment horizontal="center" vertical="center" wrapText="1"/>
    </xf>
    <xf numFmtId="0" fontId="38" fillId="11" borderId="2" xfId="0" applyFont="1" applyFill="1" applyBorder="1" applyAlignment="1">
      <alignment horizontal="center" vertical="center"/>
    </xf>
    <xf numFmtId="164" fontId="38" fillId="11" borderId="2" xfId="0" applyNumberFormat="1" applyFont="1" applyFill="1" applyBorder="1" applyAlignment="1">
      <alignment horizontal="center" vertical="center"/>
    </xf>
    <xf numFmtId="185" fontId="38" fillId="11" borderId="2" xfId="0" applyNumberFormat="1" applyFont="1" applyFill="1" applyBorder="1" applyAlignment="1">
      <alignment horizontal="center" vertical="center"/>
    </xf>
    <xf numFmtId="168" fontId="38" fillId="11" borderId="2" xfId="0" applyNumberFormat="1" applyFont="1" applyFill="1" applyBorder="1" applyAlignment="1">
      <alignment horizontal="center" vertical="center"/>
    </xf>
    <xf numFmtId="0" fontId="38" fillId="11" borderId="10" xfId="0" applyFont="1" applyFill="1" applyBorder="1" applyAlignment="1">
      <alignment horizontal="center" vertical="center"/>
    </xf>
    <xf numFmtId="2" fontId="38" fillId="11" borderId="2" xfId="0" applyNumberFormat="1" applyFont="1" applyFill="1" applyBorder="1" applyAlignment="1">
      <alignment horizontal="center" vertical="center"/>
    </xf>
    <xf numFmtId="166" fontId="38" fillId="11" borderId="2" xfId="0" applyNumberFormat="1" applyFont="1" applyFill="1" applyBorder="1" applyAlignment="1">
      <alignment horizontal="center" vertical="center"/>
    </xf>
    <xf numFmtId="0" fontId="38" fillId="11" borderId="12" xfId="0" applyFont="1" applyFill="1" applyBorder="1" applyAlignment="1">
      <alignment horizontal="center" vertical="center" wrapText="1"/>
    </xf>
    <xf numFmtId="0" fontId="38" fillId="11" borderId="5" xfId="0" applyFont="1" applyFill="1" applyBorder="1" applyAlignment="1">
      <alignment horizontal="center" vertical="center"/>
    </xf>
    <xf numFmtId="164" fontId="38" fillId="11" borderId="5" xfId="0" applyNumberFormat="1" applyFont="1" applyFill="1" applyBorder="1" applyAlignment="1">
      <alignment horizontal="center" vertical="center"/>
    </xf>
    <xf numFmtId="166" fontId="38" fillId="11" borderId="5" xfId="0" applyNumberFormat="1" applyFont="1" applyFill="1" applyBorder="1" applyAlignment="1">
      <alignment horizontal="center" vertical="center"/>
    </xf>
    <xf numFmtId="185" fontId="38" fillId="11" borderId="5" xfId="0" applyNumberFormat="1" applyFont="1" applyFill="1" applyBorder="1" applyAlignment="1">
      <alignment horizontal="center" vertical="center"/>
    </xf>
    <xf numFmtId="0" fontId="38" fillId="11" borderId="6" xfId="0" applyFont="1" applyFill="1" applyBorder="1" applyAlignment="1">
      <alignment horizontal="center" vertical="center"/>
    </xf>
    <xf numFmtId="0" fontId="38" fillId="24" borderId="11" xfId="0" applyFont="1" applyFill="1" applyBorder="1" applyAlignment="1">
      <alignment horizontal="center" vertical="center" wrapText="1"/>
    </xf>
    <xf numFmtId="164" fontId="54" fillId="0" borderId="0" xfId="0" applyNumberFormat="1" applyFont="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85"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54" fillId="0" borderId="21" xfId="0" applyFont="1" applyFill="1" applyBorder="1" applyAlignment="1">
      <alignment horizontal="center" vertical="center"/>
    </xf>
    <xf numFmtId="164" fontId="54" fillId="0" borderId="29" xfId="0" applyNumberFormat="1" applyFont="1" applyBorder="1" applyAlignment="1">
      <alignment horizontal="center" vertical="center"/>
    </xf>
    <xf numFmtId="164" fontId="38" fillId="11" borderId="50" xfId="0" applyNumberFormat="1" applyFont="1" applyFill="1" applyBorder="1" applyAlignment="1">
      <alignment horizontal="center" vertical="center"/>
    </xf>
    <xf numFmtId="0" fontId="54" fillId="0" borderId="21" xfId="0" applyFont="1" applyBorder="1" applyAlignment="1">
      <alignment horizontal="center" vertical="center"/>
    </xf>
    <xf numFmtId="0" fontId="54" fillId="0" borderId="29" xfId="0" applyFont="1" applyBorder="1" applyAlignment="1">
      <alignment horizontal="center" vertical="center"/>
    </xf>
    <xf numFmtId="0" fontId="54" fillId="3" borderId="0" xfId="0" applyFont="1" applyFill="1" applyBorder="1" applyAlignment="1">
      <alignment horizontal="center" vertical="center"/>
    </xf>
    <xf numFmtId="165" fontId="54" fillId="3" borderId="0" xfId="0" applyNumberFormat="1" applyFont="1" applyFill="1" applyBorder="1" applyAlignment="1" applyProtection="1">
      <alignment horizontal="center" vertical="center" wrapText="1"/>
      <protection locked="0"/>
    </xf>
    <xf numFmtId="0" fontId="54" fillId="0" borderId="1" xfId="0" applyFont="1" applyFill="1" applyBorder="1" applyAlignment="1" applyProtection="1">
      <alignment horizontal="center" vertical="center" wrapText="1"/>
      <protection locked="0"/>
    </xf>
    <xf numFmtId="1" fontId="54" fillId="0" borderId="1" xfId="0" applyNumberFormat="1" applyFont="1" applyFill="1" applyBorder="1" applyAlignment="1" applyProtection="1">
      <alignment horizontal="center" vertical="center" wrapText="1"/>
      <protection locked="0"/>
    </xf>
    <xf numFmtId="164" fontId="38" fillId="11" borderId="49" xfId="0" applyNumberFormat="1" applyFont="1" applyFill="1" applyBorder="1" applyAlignment="1">
      <alignment horizontal="center" vertical="center"/>
    </xf>
    <xf numFmtId="168" fontId="38" fillId="11" borderId="20" xfId="0" applyNumberFormat="1" applyFont="1" applyFill="1" applyBorder="1" applyAlignment="1">
      <alignment horizontal="center" vertical="center"/>
    </xf>
    <xf numFmtId="2" fontId="38" fillId="11" borderId="32" xfId="0" applyNumberFormat="1" applyFont="1" applyFill="1" applyBorder="1" applyAlignment="1">
      <alignment horizontal="center" vertical="center"/>
    </xf>
    <xf numFmtId="164" fontId="38" fillId="11" borderId="1" xfId="0" applyNumberFormat="1" applyFont="1" applyFill="1" applyBorder="1" applyAlignment="1">
      <alignment horizontal="center" vertical="center"/>
    </xf>
    <xf numFmtId="0" fontId="38" fillId="11" borderId="51" xfId="0" applyFont="1" applyFill="1" applyBorder="1" applyAlignment="1">
      <alignment horizontal="center" vertical="center"/>
    </xf>
    <xf numFmtId="0" fontId="38" fillId="3" borderId="0" xfId="0" applyFont="1" applyFill="1" applyBorder="1" applyAlignment="1">
      <alignment horizontal="center" vertical="center"/>
    </xf>
    <xf numFmtId="2" fontId="54" fillId="3" borderId="0" xfId="0" applyNumberFormat="1" applyFont="1" applyFill="1" applyBorder="1" applyAlignment="1" applyProtection="1">
      <alignment horizontal="center" vertical="center" wrapText="1"/>
      <protection locked="0"/>
    </xf>
    <xf numFmtId="0" fontId="54" fillId="0" borderId="5" xfId="0" applyFont="1" applyFill="1" applyBorder="1" applyAlignment="1" applyProtection="1">
      <alignment horizontal="center" vertical="center" wrapText="1"/>
      <protection locked="0"/>
    </xf>
    <xf numFmtId="1" fontId="54" fillId="0" borderId="5" xfId="0" applyNumberFormat="1" applyFont="1" applyFill="1" applyBorder="1" applyAlignment="1" applyProtection="1">
      <alignment horizontal="center" vertical="center" wrapText="1"/>
      <protection locked="0"/>
    </xf>
    <xf numFmtId="164" fontId="38" fillId="11" borderId="27" xfId="0" applyNumberFormat="1" applyFont="1" applyFill="1" applyBorder="1" applyAlignment="1">
      <alignment horizontal="center" vertical="center"/>
    </xf>
    <xf numFmtId="0" fontId="38" fillId="11" borderId="60" xfId="0" applyFont="1" applyFill="1" applyBorder="1" applyAlignment="1">
      <alignment horizontal="center" vertical="center"/>
    </xf>
    <xf numFmtId="0" fontId="38" fillId="11" borderId="4" xfId="0" applyFont="1" applyFill="1" applyBorder="1" applyAlignment="1">
      <alignment horizontal="center" vertical="center"/>
    </xf>
    <xf numFmtId="0" fontId="38" fillId="0" borderId="0" xfId="0" applyFont="1" applyProtection="1"/>
    <xf numFmtId="0" fontId="38" fillId="0" borderId="0" xfId="0" applyFont="1" applyBorder="1" applyProtection="1"/>
    <xf numFmtId="0" fontId="38" fillId="0" borderId="58" xfId="0" applyFont="1" applyBorder="1" applyAlignment="1">
      <alignment horizontal="center" vertical="center"/>
    </xf>
    <xf numFmtId="0" fontId="38" fillId="0" borderId="18" xfId="0" applyFont="1" applyBorder="1" applyAlignment="1">
      <alignment horizontal="center" vertical="center"/>
    </xf>
    <xf numFmtId="0" fontId="38" fillId="0" borderId="57" xfId="0" applyFont="1" applyBorder="1" applyAlignment="1">
      <alignment horizontal="center" vertical="center"/>
    </xf>
    <xf numFmtId="0" fontId="38" fillId="0" borderId="21" xfId="0" applyFont="1" applyBorder="1" applyProtection="1"/>
    <xf numFmtId="0" fontId="17" fillId="0" borderId="0" xfId="0" applyFont="1" applyBorder="1" applyAlignment="1" applyProtection="1">
      <alignment vertical="center" textRotation="90"/>
    </xf>
    <xf numFmtId="0" fontId="54" fillId="0" borderId="0" xfId="0" applyFont="1" applyBorder="1" applyAlignment="1" applyProtection="1">
      <alignment horizontal="center"/>
    </xf>
    <xf numFmtId="0" fontId="38" fillId="0" borderId="0" xfId="0" applyFont="1" applyBorder="1" applyAlignment="1" applyProtection="1"/>
    <xf numFmtId="0" fontId="38" fillId="0" borderId="28" xfId="0" applyFont="1" applyBorder="1" applyProtection="1"/>
    <xf numFmtId="0" fontId="38" fillId="0" borderId="23" xfId="0" applyFont="1" applyBorder="1" applyAlignment="1" applyProtection="1">
      <alignment horizontal="center" vertical="center"/>
    </xf>
    <xf numFmtId="0" fontId="38" fillId="0" borderId="3" xfId="0" applyFont="1" applyBorder="1" applyAlignment="1">
      <alignment horizontal="center" vertical="center"/>
    </xf>
    <xf numFmtId="0" fontId="38" fillId="3" borderId="2" xfId="0" applyFont="1" applyFill="1" applyBorder="1" applyAlignment="1">
      <alignment horizontal="center" vertical="center"/>
    </xf>
    <xf numFmtId="0" fontId="38" fillId="0" borderId="10" xfId="0" applyFont="1" applyBorder="1" applyAlignment="1">
      <alignment horizontal="center" vertical="center"/>
    </xf>
    <xf numFmtId="0" fontId="54" fillId="23" borderId="11" xfId="0" applyFont="1" applyFill="1" applyBorder="1" applyAlignment="1" applyProtection="1">
      <alignment horizontal="center" vertical="center"/>
    </xf>
    <xf numFmtId="0" fontId="54" fillId="23" borderId="32" xfId="0" applyFont="1" applyFill="1" applyBorder="1" applyAlignment="1" applyProtection="1">
      <alignment horizontal="center" vertical="center"/>
    </xf>
    <xf numFmtId="166" fontId="54" fillId="23" borderId="32" xfId="0" applyNumberFormat="1" applyFont="1" applyFill="1" applyBorder="1" applyAlignment="1" applyProtection="1">
      <alignment horizontal="center" vertical="center"/>
    </xf>
    <xf numFmtId="3" fontId="54" fillId="22" borderId="38" xfId="0" applyNumberFormat="1" applyFont="1" applyFill="1" applyBorder="1" applyAlignment="1" applyProtection="1">
      <alignment vertical="center" wrapText="1"/>
    </xf>
    <xf numFmtId="0" fontId="54" fillId="23" borderId="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6" fontId="54" fillId="23" borderId="2" xfId="0" applyNumberFormat="1" applyFont="1" applyFill="1" applyBorder="1" applyAlignment="1" applyProtection="1">
      <alignment horizontal="center" vertical="center"/>
    </xf>
    <xf numFmtId="3" fontId="54" fillId="22" borderId="62" xfId="0" applyNumberFormat="1" applyFont="1" applyFill="1" applyBorder="1" applyAlignment="1" applyProtection="1">
      <alignment horizontal="center" vertical="center" wrapText="1"/>
    </xf>
    <xf numFmtId="165" fontId="38" fillId="3" borderId="2" xfId="0" applyNumberFormat="1" applyFont="1" applyFill="1" applyBorder="1" applyAlignment="1">
      <alignment horizontal="center" vertical="center"/>
    </xf>
    <xf numFmtId="166" fontId="54" fillId="23" borderId="3" xfId="0" applyNumberFormat="1" applyFont="1" applyFill="1" applyBorder="1" applyAlignment="1" applyProtection="1">
      <alignment horizontal="center" vertical="center"/>
    </xf>
    <xf numFmtId="3" fontId="54" fillId="22" borderId="67" xfId="0" applyNumberFormat="1" applyFont="1" applyFill="1" applyBorder="1" applyAlignment="1" applyProtection="1">
      <alignment vertical="center" wrapText="1"/>
    </xf>
    <xf numFmtId="0" fontId="38" fillId="0" borderId="29" xfId="0" applyFont="1" applyBorder="1" applyProtection="1"/>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38" fillId="3" borderId="5" xfId="0" applyFont="1" applyFill="1" applyBorder="1" applyAlignment="1">
      <alignment horizontal="center" vertical="center"/>
    </xf>
    <xf numFmtId="0" fontId="38" fillId="0" borderId="6" xfId="0" applyFont="1" applyBorder="1" applyAlignment="1">
      <alignment horizontal="center" vertical="center"/>
    </xf>
    <xf numFmtId="2" fontId="54" fillId="23" borderId="2" xfId="0" applyNumberFormat="1" applyFont="1" applyFill="1" applyBorder="1" applyAlignment="1" applyProtection="1">
      <alignment horizontal="center" vertical="center"/>
    </xf>
    <xf numFmtId="166" fontId="54" fillId="23" borderId="12" xfId="0" applyNumberFormat="1" applyFont="1" applyFill="1" applyBorder="1" applyAlignment="1" applyProtection="1">
      <alignment horizontal="center" vertical="center"/>
    </xf>
    <xf numFmtId="0" fontId="54" fillId="23" borderId="5" xfId="0" applyFont="1" applyFill="1" applyBorder="1" applyAlignment="1" applyProtection="1">
      <alignment horizontal="center" vertical="center"/>
    </xf>
    <xf numFmtId="2" fontId="54" fillId="23" borderId="5" xfId="0" applyNumberFormat="1" applyFont="1" applyFill="1" applyBorder="1" applyAlignment="1" applyProtection="1">
      <alignment horizontal="center" vertical="center"/>
    </xf>
    <xf numFmtId="0" fontId="62" fillId="23" borderId="2" xfId="0" applyFont="1" applyFill="1" applyBorder="1" applyAlignment="1">
      <alignment horizontal="center" vertical="center" wrapText="1"/>
    </xf>
    <xf numFmtId="3" fontId="54" fillId="22" borderId="67" xfId="0" applyNumberFormat="1" applyFont="1" applyFill="1" applyBorder="1" applyAlignment="1" applyProtection="1">
      <alignment horizontal="center" vertical="center" wrapText="1"/>
    </xf>
    <xf numFmtId="180" fontId="54" fillId="23" borderId="2" xfId="0" applyNumberFormat="1" applyFont="1" applyFill="1" applyBorder="1" applyAlignment="1" applyProtection="1">
      <alignment horizontal="center" vertical="center" wrapText="1"/>
    </xf>
    <xf numFmtId="0" fontId="38" fillId="0" borderId="21" xfId="0" applyFont="1" applyBorder="1" applyAlignment="1" applyProtection="1">
      <alignment horizontal="center"/>
    </xf>
    <xf numFmtId="0" fontId="38" fillId="0" borderId="29" xfId="0" applyFont="1" applyBorder="1" applyAlignment="1" applyProtection="1">
      <alignment horizontal="center" vertical="center"/>
    </xf>
    <xf numFmtId="4" fontId="54" fillId="23" borderId="2" xfId="0" applyNumberFormat="1" applyFont="1" applyFill="1" applyBorder="1" applyAlignment="1" applyProtection="1">
      <alignment horizontal="center" vertical="center" wrapText="1"/>
    </xf>
    <xf numFmtId="184" fontId="54" fillId="23" borderId="2" xfId="0" applyNumberFormat="1" applyFont="1" applyFill="1" applyBorder="1" applyAlignment="1" applyProtection="1">
      <alignment horizontal="center" vertical="center" wrapText="1"/>
    </xf>
    <xf numFmtId="166" fontId="54" fillId="23" borderId="5" xfId="0" applyNumberFormat="1" applyFont="1" applyFill="1" applyBorder="1" applyAlignment="1" applyProtection="1">
      <alignment horizontal="center" vertical="center"/>
    </xf>
    <xf numFmtId="180" fontId="54" fillId="23" borderId="5" xfId="0" applyNumberFormat="1" applyFont="1" applyFill="1" applyBorder="1" applyAlignment="1" applyProtection="1">
      <alignment horizontal="center" vertical="center" wrapText="1"/>
    </xf>
    <xf numFmtId="4" fontId="54" fillId="23" borderId="5" xfId="0"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xf>
    <xf numFmtId="0" fontId="17" fillId="0" borderId="0" xfId="0" applyFont="1" applyBorder="1" applyAlignment="1" applyProtection="1">
      <alignment horizontal="center" vertical="center"/>
    </xf>
    <xf numFmtId="0" fontId="5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wrapText="1"/>
    </xf>
    <xf numFmtId="164" fontId="54" fillId="0" borderId="0" xfId="0" applyNumberFormat="1" applyFont="1" applyFill="1" applyBorder="1" applyAlignment="1" applyProtection="1">
      <alignment horizontal="center" vertical="center"/>
    </xf>
    <xf numFmtId="14" fontId="54" fillId="0" borderId="0" xfId="0" applyNumberFormat="1" applyFont="1" applyFill="1" applyBorder="1" applyAlignment="1" applyProtection="1">
      <alignment horizontal="center" vertical="center" wrapText="1"/>
    </xf>
    <xf numFmtId="0" fontId="54" fillId="23" borderId="32" xfId="0" applyFont="1" applyFill="1" applyBorder="1" applyAlignment="1" applyProtection="1">
      <alignment horizontal="center" vertical="center" wrapText="1"/>
    </xf>
    <xf numFmtId="0" fontId="38" fillId="23" borderId="40" xfId="0" applyFont="1" applyFill="1" applyBorder="1" applyAlignment="1" applyProtection="1">
      <alignment horizontal="center" vertical="center" wrapText="1"/>
    </xf>
    <xf numFmtId="0" fontId="48" fillId="23" borderId="32" xfId="0" applyFont="1" applyFill="1" applyBorder="1" applyAlignment="1">
      <alignment horizontal="center" vertical="center" wrapText="1"/>
    </xf>
    <xf numFmtId="0" fontId="38" fillId="23" borderId="19" xfId="0" applyFont="1" applyFill="1" applyBorder="1" applyAlignment="1" applyProtection="1">
      <alignment horizontal="center" vertical="center" wrapText="1"/>
    </xf>
    <xf numFmtId="0" fontId="48" fillId="23" borderId="2" xfId="0" applyFont="1" applyFill="1" applyBorder="1" applyAlignment="1">
      <alignment horizontal="center" vertical="center" wrapText="1"/>
    </xf>
    <xf numFmtId="0" fontId="54" fillId="23" borderId="1" xfId="0" applyFont="1" applyFill="1" applyBorder="1" applyAlignment="1" applyProtection="1">
      <alignment horizontal="center" vertical="center"/>
    </xf>
    <xf numFmtId="0" fontId="48" fillId="23" borderId="37" xfId="0" applyFont="1" applyFill="1" applyBorder="1" applyAlignment="1">
      <alignment horizontal="center" vertical="center" wrapText="1"/>
    </xf>
    <xf numFmtId="0" fontId="48" fillId="23" borderId="5" xfId="0" applyFont="1" applyFill="1" applyBorder="1" applyAlignment="1">
      <alignment vertical="center" wrapText="1"/>
    </xf>
    <xf numFmtId="0" fontId="54" fillId="23" borderId="2" xfId="0" applyFont="1" applyFill="1" applyBorder="1" applyAlignment="1" applyProtection="1">
      <alignment horizontal="center" vertical="center" wrapText="1"/>
    </xf>
    <xf numFmtId="0" fontId="62" fillId="23" borderId="5" xfId="0" applyFont="1" applyFill="1" applyBorder="1" applyAlignment="1">
      <alignment horizontal="center" vertical="center" wrapText="1"/>
    </xf>
    <xf numFmtId="0" fontId="38" fillId="0" borderId="25" xfId="0" applyFont="1" applyBorder="1" applyProtection="1"/>
    <xf numFmtId="0" fontId="38" fillId="0" borderId="26" xfId="0" applyFont="1" applyBorder="1" applyProtection="1"/>
    <xf numFmtId="166" fontId="54" fillId="23" borderId="32" xfId="0" applyNumberFormat="1" applyFont="1" applyFill="1" applyBorder="1" applyAlignment="1" applyProtection="1">
      <alignment horizontal="center" vertical="center" wrapText="1"/>
    </xf>
    <xf numFmtId="166" fontId="62" fillId="23" borderId="2" xfId="0" applyNumberFormat="1" applyFont="1" applyFill="1" applyBorder="1" applyAlignment="1">
      <alignment horizontal="center" vertical="center" wrapText="1"/>
    </xf>
    <xf numFmtId="3" fontId="54" fillId="22" borderId="62" xfId="0" applyNumberFormat="1" applyFont="1" applyFill="1" applyBorder="1" applyAlignment="1" applyProtection="1">
      <alignment horizontal="center" wrapText="1"/>
    </xf>
    <xf numFmtId="3" fontId="54" fillId="22" borderId="67" xfId="0" applyNumberFormat="1" applyFont="1" applyFill="1" applyBorder="1" applyAlignment="1" applyProtection="1">
      <alignment horizontal="center" wrapText="1"/>
    </xf>
    <xf numFmtId="0" fontId="38" fillId="0" borderId="11" xfId="0" applyFont="1" applyFill="1" applyBorder="1" applyAlignment="1">
      <alignment horizontal="center" vertical="center"/>
    </xf>
    <xf numFmtId="0" fontId="38" fillId="0" borderId="33" xfId="0" applyFont="1" applyBorder="1" applyAlignment="1">
      <alignment horizontal="center" vertical="center" wrapText="1"/>
    </xf>
    <xf numFmtId="0" fontId="38" fillId="0" borderId="0" xfId="0" applyFont="1" applyAlignment="1">
      <alignment horizontal="center" vertical="center" wrapText="1"/>
    </xf>
    <xf numFmtId="0" fontId="38" fillId="0" borderId="3" xfId="0" applyFont="1" applyFill="1" applyBorder="1" applyAlignment="1">
      <alignment horizontal="center" vertical="center"/>
    </xf>
    <xf numFmtId="0" fontId="38" fillId="0" borderId="10" xfId="0" applyFont="1" applyBorder="1" applyAlignment="1">
      <alignment horizontal="center" vertical="center" wrapText="1"/>
    </xf>
    <xf numFmtId="0" fontId="38" fillId="0" borderId="0" xfId="0" applyFont="1" applyBorder="1" applyAlignment="1" applyProtection="1">
      <alignment horizontal="center" vertical="center"/>
    </xf>
    <xf numFmtId="0" fontId="38" fillId="0" borderId="55" xfId="0" applyFont="1" applyBorder="1" applyProtection="1"/>
    <xf numFmtId="0" fontId="38" fillId="0" borderId="28" xfId="0" applyFont="1" applyBorder="1" applyAlignment="1" applyProtection="1">
      <alignment horizontal="center" vertical="center"/>
    </xf>
    <xf numFmtId="0" fontId="39" fillId="0" borderId="52" xfId="0" applyFont="1" applyBorder="1" applyAlignment="1">
      <alignment horizontal="center" vertical="center"/>
    </xf>
    <xf numFmtId="0" fontId="39" fillId="0" borderId="50" xfId="0" applyFont="1" applyBorder="1" applyAlignment="1">
      <alignment horizontal="center" vertical="center"/>
    </xf>
    <xf numFmtId="0" fontId="39" fillId="0" borderId="50" xfId="0" applyFont="1" applyBorder="1" applyAlignment="1">
      <alignment horizontal="center" vertical="center" wrapText="1"/>
    </xf>
    <xf numFmtId="0" fontId="39" fillId="0" borderId="50" xfId="0" applyFont="1" applyBorder="1" applyAlignment="1" applyProtection="1">
      <alignment horizontal="center" vertical="center" wrapText="1"/>
    </xf>
    <xf numFmtId="0" fontId="39" fillId="0" borderId="53" xfId="0" applyFont="1" applyBorder="1" applyAlignment="1">
      <alignment horizontal="center" vertical="center" wrapText="1"/>
    </xf>
    <xf numFmtId="0" fontId="38" fillId="11" borderId="11" xfId="0" applyFont="1" applyFill="1" applyBorder="1" applyAlignment="1">
      <alignment horizontal="center" vertical="center"/>
    </xf>
    <xf numFmtId="164" fontId="38" fillId="11" borderId="32" xfId="0" applyNumberFormat="1"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8" fillId="0" borderId="32" xfId="0" applyFont="1" applyBorder="1" applyAlignment="1">
      <alignment horizontal="center" vertical="center"/>
    </xf>
    <xf numFmtId="166" fontId="38" fillId="11" borderId="3" xfId="0" applyNumberFormat="1" applyFont="1" applyFill="1" applyBorder="1" applyAlignment="1">
      <alignment horizontal="center" vertical="center"/>
    </xf>
    <xf numFmtId="164" fontId="38" fillId="11" borderId="2" xfId="0" applyNumberFormat="1"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0" borderId="2" xfId="0" applyFont="1" applyBorder="1" applyAlignment="1">
      <alignment horizontal="center" vertical="center"/>
    </xf>
    <xf numFmtId="0" fontId="38" fillId="11" borderId="3" xfId="0" applyFont="1" applyFill="1" applyBorder="1" applyAlignment="1">
      <alignment horizontal="center" vertical="center"/>
    </xf>
    <xf numFmtId="0" fontId="38" fillId="11" borderId="12" xfId="0" applyFont="1" applyFill="1" applyBorder="1" applyAlignment="1">
      <alignment horizontal="center" vertical="center"/>
    </xf>
    <xf numFmtId="164" fontId="38" fillId="11" borderId="5" xfId="0" applyNumberFormat="1" applyFont="1" applyFill="1" applyBorder="1" applyAlignment="1">
      <alignment horizontal="center" vertical="center" wrapText="1"/>
    </xf>
    <xf numFmtId="0" fontId="38" fillId="0" borderId="5" xfId="0" applyFont="1" applyBorder="1" applyAlignment="1">
      <alignment horizontal="center" vertical="center"/>
    </xf>
    <xf numFmtId="0" fontId="64" fillId="0" borderId="0" xfId="0" applyFont="1" applyAlignment="1">
      <alignment horizontal="center" vertical="center"/>
    </xf>
    <xf numFmtId="0" fontId="24" fillId="6" borderId="40" xfId="0" applyFont="1" applyFill="1" applyBorder="1" applyAlignment="1" applyProtection="1">
      <alignment horizontal="center" vertical="center"/>
    </xf>
    <xf numFmtId="0" fontId="24" fillId="6" borderId="33" xfId="0" applyFont="1" applyFill="1" applyBorder="1" applyAlignment="1" applyProtection="1">
      <alignment horizontal="center" vertical="center"/>
    </xf>
    <xf numFmtId="167" fontId="4" fillId="6" borderId="33" xfId="0" applyNumberFormat="1" applyFont="1" applyFill="1" applyBorder="1" applyAlignment="1" applyProtection="1">
      <alignment horizontal="center" vertical="center"/>
    </xf>
    <xf numFmtId="167" fontId="4" fillId="6" borderId="10" xfId="0" applyNumberFormat="1" applyFont="1" applyFill="1" applyBorder="1" applyAlignment="1" applyProtection="1">
      <alignment horizontal="center" vertical="center"/>
    </xf>
    <xf numFmtId="167" fontId="4" fillId="6" borderId="6" xfId="0" applyNumberFormat="1" applyFont="1" applyFill="1" applyBorder="1" applyAlignment="1" applyProtection="1">
      <alignment horizontal="center" vertical="center"/>
    </xf>
    <xf numFmtId="2" fontId="29" fillId="14" borderId="22" xfId="2" applyFont="1" applyBorder="1" applyAlignment="1" applyProtection="1">
      <alignment horizontal="center" vertical="center" wrapText="1"/>
      <protection locked="0" hidden="1"/>
    </xf>
    <xf numFmtId="0" fontId="66" fillId="0" borderId="0" xfId="0" applyFont="1" applyAlignment="1" applyProtection="1">
      <alignment vertical="center"/>
    </xf>
    <xf numFmtId="164" fontId="29" fillId="14" borderId="22" xfId="2" applyNumberFormat="1" applyFont="1" applyBorder="1" applyAlignment="1" applyProtection="1">
      <alignment horizontal="center" vertical="center" wrapText="1"/>
      <protection locked="0" hidden="1"/>
    </xf>
    <xf numFmtId="0" fontId="38" fillId="0" borderId="0" xfId="0" applyFont="1" applyBorder="1" applyAlignment="1">
      <alignment horizontal="center" vertical="center" wrapText="1"/>
    </xf>
    <xf numFmtId="0" fontId="54" fillId="0" borderId="0" xfId="0" applyFont="1" applyBorder="1" applyAlignment="1">
      <alignment horizontal="center" vertical="center" wrapText="1"/>
    </xf>
    <xf numFmtId="164" fontId="54" fillId="0" borderId="1" xfId="0" applyNumberFormat="1" applyFont="1" applyFill="1" applyBorder="1" applyAlignment="1">
      <alignment horizontal="center" vertical="center" wrapText="1"/>
    </xf>
    <xf numFmtId="164" fontId="29" fillId="26" borderId="1" xfId="8" applyFont="1" applyBorder="1" applyAlignment="1" applyProtection="1">
      <alignment horizontal="center" vertical="center" wrapText="1"/>
      <protection locked="0" hidden="1"/>
    </xf>
    <xf numFmtId="3" fontId="54" fillId="0" borderId="1" xfId="0" applyNumberFormat="1"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164" fontId="29" fillId="26" borderId="2" xfId="8" applyFont="1" applyBorder="1" applyAlignment="1" applyProtection="1">
      <alignment horizontal="center" vertical="center" wrapText="1"/>
      <protection locked="0" hidden="1"/>
    </xf>
    <xf numFmtId="0" fontId="38" fillId="0" borderId="21" xfId="0" applyFont="1" applyBorder="1" applyAlignment="1">
      <alignment horizontal="center" vertical="center" wrapText="1"/>
    </xf>
    <xf numFmtId="0" fontId="38" fillId="0" borderId="29" xfId="0" applyFont="1" applyBorder="1" applyAlignment="1">
      <alignment horizontal="center" vertical="center" wrapText="1"/>
    </xf>
    <xf numFmtId="165" fontId="38" fillId="11" borderId="32" xfId="0" applyNumberFormat="1" applyFont="1" applyFill="1" applyBorder="1" applyAlignment="1">
      <alignment horizontal="center" vertical="center" wrapText="1"/>
    </xf>
    <xf numFmtId="185" fontId="38" fillId="11" borderId="32" xfId="0" applyNumberFormat="1" applyFont="1" applyFill="1" applyBorder="1" applyAlignment="1">
      <alignment horizontal="center" vertical="center" wrapText="1"/>
    </xf>
    <xf numFmtId="0" fontId="38" fillId="11" borderId="33" xfId="0" applyFont="1" applyFill="1" applyBorder="1" applyAlignment="1">
      <alignment horizontal="center" vertical="center" wrapText="1"/>
    </xf>
    <xf numFmtId="165" fontId="38" fillId="11" borderId="2" xfId="0" applyNumberFormat="1" applyFont="1" applyFill="1" applyBorder="1" applyAlignment="1">
      <alignment horizontal="center" vertical="center" wrapText="1"/>
    </xf>
    <xf numFmtId="185" fontId="38" fillId="11" borderId="2" xfId="0" applyNumberFormat="1" applyFont="1" applyFill="1" applyBorder="1" applyAlignment="1">
      <alignment horizontal="center" vertical="center" wrapText="1"/>
    </xf>
    <xf numFmtId="0" fontId="38" fillId="11" borderId="10" xfId="0" applyFont="1" applyFill="1" applyBorder="1" applyAlignment="1">
      <alignment horizontal="center" vertical="center" wrapText="1"/>
    </xf>
    <xf numFmtId="2" fontId="38" fillId="11" borderId="2" xfId="0" applyNumberFormat="1" applyFont="1" applyFill="1" applyBorder="1" applyAlignment="1">
      <alignment horizontal="center" vertical="center" wrapText="1"/>
    </xf>
    <xf numFmtId="166" fontId="38" fillId="11" borderId="2" xfId="0" applyNumberFormat="1" applyFont="1" applyFill="1" applyBorder="1" applyAlignment="1">
      <alignment horizontal="center" vertical="center" wrapText="1"/>
    </xf>
    <xf numFmtId="0" fontId="38" fillId="11" borderId="5" xfId="0" applyFont="1" applyFill="1" applyBorder="1" applyAlignment="1">
      <alignment horizontal="center" vertical="center" wrapText="1"/>
    </xf>
    <xf numFmtId="166" fontId="38" fillId="11" borderId="5" xfId="0" applyNumberFormat="1" applyFont="1" applyFill="1" applyBorder="1" applyAlignment="1">
      <alignment horizontal="center" vertical="center" wrapText="1"/>
    </xf>
    <xf numFmtId="185" fontId="38" fillId="11" borderId="5" xfId="0" applyNumberFormat="1"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24" borderId="32" xfId="0" applyFont="1" applyFill="1" applyBorder="1" applyAlignment="1">
      <alignment horizontal="center" vertical="center" wrapText="1"/>
    </xf>
    <xf numFmtId="185" fontId="38" fillId="24" borderId="32" xfId="0" applyNumberFormat="1" applyFont="1" applyFill="1" applyBorder="1" applyAlignment="1">
      <alignment horizontal="center" vertical="center" wrapText="1"/>
    </xf>
    <xf numFmtId="0" fontId="38" fillId="24" borderId="33"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51" xfId="0" applyFont="1" applyBorder="1" applyAlignment="1">
      <alignment horizontal="center" vertical="center"/>
    </xf>
    <xf numFmtId="0" fontId="60" fillId="0" borderId="0" xfId="0" applyFont="1" applyBorder="1" applyAlignment="1">
      <alignment horizontal="right" vertical="center" wrapText="1"/>
    </xf>
    <xf numFmtId="164" fontId="54"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164" fontId="54" fillId="3" borderId="2" xfId="0" applyNumberFormat="1" applyFont="1" applyFill="1" applyBorder="1" applyAlignment="1">
      <alignment horizontal="center" vertical="center" wrapText="1"/>
    </xf>
    <xf numFmtId="3" fontId="54" fillId="0" borderId="2" xfId="0" applyNumberFormat="1" applyFont="1" applyFill="1" applyBorder="1" applyAlignment="1">
      <alignment horizontal="center" vertical="center" wrapText="1"/>
    </xf>
    <xf numFmtId="164" fontId="54" fillId="0" borderId="2" xfId="0" applyNumberFormat="1" applyFont="1" applyFill="1" applyBorder="1" applyAlignment="1" applyProtection="1">
      <alignment horizontal="center" vertical="center" wrapText="1"/>
      <protection locked="0"/>
    </xf>
    <xf numFmtId="164" fontId="5" fillId="13" borderId="43" xfId="0" applyNumberFormat="1" applyFont="1" applyFill="1" applyBorder="1" applyAlignment="1" applyProtection="1">
      <alignment horizontal="center" vertical="center" wrapText="1"/>
    </xf>
    <xf numFmtId="185" fontId="5" fillId="9" borderId="2" xfId="0" applyNumberFormat="1" applyFont="1" applyFill="1" applyBorder="1" applyAlignment="1" applyProtection="1">
      <alignment horizontal="center" vertical="center"/>
    </xf>
    <xf numFmtId="166" fontId="32" fillId="9" borderId="68" xfId="0" applyNumberFormat="1" applyFont="1" applyFill="1" applyBorder="1" applyAlignment="1" applyProtection="1">
      <alignment horizontal="center" vertical="center" wrapText="1"/>
    </xf>
    <xf numFmtId="166" fontId="4" fillId="11" borderId="22" xfId="0" applyNumberFormat="1" applyFont="1" applyFill="1" applyBorder="1" applyAlignment="1" applyProtection="1">
      <alignment horizontal="center" vertical="center"/>
      <protection locked="0" hidden="1"/>
    </xf>
    <xf numFmtId="166" fontId="40" fillId="8" borderId="2" xfId="0" applyNumberFormat="1" applyFont="1" applyFill="1" applyBorder="1" applyAlignment="1" applyProtection="1">
      <alignment horizontal="center" vertical="center"/>
    </xf>
    <xf numFmtId="166" fontId="40" fillId="8" borderId="5" xfId="0" applyNumberFormat="1" applyFont="1" applyFill="1" applyBorder="1" applyAlignment="1" applyProtection="1">
      <alignment horizontal="center" vertical="center"/>
    </xf>
    <xf numFmtId="166" fontId="24" fillId="6" borderId="2" xfId="0" applyNumberFormat="1" applyFont="1" applyFill="1" applyBorder="1" applyAlignment="1" applyProtection="1">
      <alignment horizontal="center" vertical="center"/>
    </xf>
    <xf numFmtId="166" fontId="24" fillId="6" borderId="23" xfId="0" applyNumberFormat="1" applyFont="1" applyFill="1" applyBorder="1" applyAlignment="1" applyProtection="1">
      <alignment horizontal="center" vertical="center"/>
    </xf>
    <xf numFmtId="0" fontId="38" fillId="0" borderId="6" xfId="0" applyFont="1" applyBorder="1" applyAlignment="1">
      <alignment horizontal="center" vertical="center"/>
    </xf>
    <xf numFmtId="0" fontId="38" fillId="0" borderId="10" xfId="0" applyFont="1" applyBorder="1" applyAlignment="1">
      <alignment horizontal="center" vertical="center"/>
    </xf>
    <xf numFmtId="0" fontId="38" fillId="0" borderId="33" xfId="0" applyFont="1" applyBorder="1" applyAlignment="1">
      <alignment horizontal="center" vertical="center"/>
    </xf>
    <xf numFmtId="165" fontId="38" fillId="11" borderId="33" xfId="0" applyNumberFormat="1" applyFont="1" applyFill="1" applyBorder="1" applyAlignment="1">
      <alignment horizontal="center" vertical="center" wrapText="1"/>
    </xf>
    <xf numFmtId="165" fontId="38" fillId="11" borderId="10"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xf>
    <xf numFmtId="165" fontId="38" fillId="11" borderId="6" xfId="0" applyNumberFormat="1" applyFont="1" applyFill="1" applyBorder="1" applyAlignment="1">
      <alignment horizontal="center" vertical="center"/>
    </xf>
    <xf numFmtId="166" fontId="38" fillId="11" borderId="32" xfId="0" applyNumberFormat="1" applyFont="1" applyFill="1" applyBorder="1" applyAlignment="1">
      <alignment horizontal="center" vertical="center"/>
    </xf>
    <xf numFmtId="1" fontId="5" fillId="9" borderId="2" xfId="0" applyNumberFormat="1" applyFont="1" applyFill="1" applyBorder="1" applyAlignment="1" applyProtection="1">
      <alignment horizontal="center" vertical="center"/>
    </xf>
    <xf numFmtId="166" fontId="8" fillId="6" borderId="9" xfId="0" applyNumberFormat="1" applyFont="1" applyFill="1" applyBorder="1" applyAlignment="1" applyProtection="1">
      <alignment horizontal="right" vertical="center" wrapText="1"/>
    </xf>
    <xf numFmtId="166" fontId="8" fillId="6" borderId="8" xfId="0" applyNumberFormat="1" applyFont="1" applyFill="1" applyBorder="1" applyAlignment="1" applyProtection="1">
      <alignment horizontal="right" vertical="center" wrapText="1"/>
    </xf>
    <xf numFmtId="2" fontId="24" fillId="8" borderId="5" xfId="0" applyNumberFormat="1" applyFont="1" applyFill="1" applyBorder="1" applyAlignment="1" applyProtection="1">
      <alignment horizontal="center" vertical="center"/>
    </xf>
    <xf numFmtId="2" fontId="40" fillId="8" borderId="5" xfId="0" applyNumberFormat="1" applyFont="1" applyFill="1" applyBorder="1" applyAlignment="1" applyProtection="1">
      <alignment horizontal="center" vertical="center"/>
    </xf>
    <xf numFmtId="185" fontId="38" fillId="11" borderId="37" xfId="0" applyNumberFormat="1" applyFont="1" applyFill="1" applyBorder="1" applyAlignment="1">
      <alignment horizontal="center" vertical="center"/>
    </xf>
    <xf numFmtId="1" fontId="32" fillId="4" borderId="7" xfId="0" applyNumberFormat="1" applyFont="1" applyFill="1" applyBorder="1" applyAlignment="1" applyProtection="1">
      <alignment horizontal="center" vertical="center"/>
      <protection locked="0" hidden="1"/>
    </xf>
    <xf numFmtId="0" fontId="32" fillId="4" borderId="7" xfId="0" applyNumberFormat="1" applyFont="1" applyFill="1" applyBorder="1" applyAlignment="1" applyProtection="1">
      <alignment horizontal="center" vertical="center"/>
      <protection locked="0" hidden="1"/>
    </xf>
    <xf numFmtId="2" fontId="29" fillId="14" borderId="22" xfId="2" applyFont="1" applyBorder="1" applyAlignment="1" applyProtection="1">
      <alignment horizontal="center" vertical="center" wrapText="1"/>
    </xf>
    <xf numFmtId="0" fontId="43" fillId="12" borderId="8"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52" xfId="0" applyFont="1" applyFill="1" applyBorder="1" applyAlignment="1">
      <alignment horizontal="center" vertical="center"/>
    </xf>
    <xf numFmtId="0" fontId="43" fillId="12" borderId="50" xfId="0" applyFont="1" applyFill="1" applyBorder="1" applyAlignment="1">
      <alignment horizontal="center" vertical="center"/>
    </xf>
    <xf numFmtId="0" fontId="43" fillId="12" borderId="50" xfId="0" applyFont="1" applyFill="1" applyBorder="1" applyAlignment="1">
      <alignment horizontal="center" vertical="center" wrapText="1"/>
    </xf>
    <xf numFmtId="0" fontId="43" fillId="12" borderId="50" xfId="0" applyFont="1" applyFill="1" applyBorder="1" applyAlignment="1" applyProtection="1">
      <alignment horizontal="center" vertical="center" wrapText="1"/>
    </xf>
    <xf numFmtId="0" fontId="43" fillId="12" borderId="53" xfId="0" applyFont="1" applyFill="1" applyBorder="1" applyAlignment="1">
      <alignment horizontal="center" vertical="center" wrapText="1"/>
    </xf>
    <xf numFmtId="185" fontId="38" fillId="0" borderId="2" xfId="0" applyNumberFormat="1" applyFont="1" applyBorder="1" applyAlignment="1">
      <alignment horizontal="center" vertical="center"/>
    </xf>
    <xf numFmtId="185" fontId="38" fillId="0" borderId="32" xfId="0" applyNumberFormat="1" applyFont="1" applyBorder="1" applyAlignment="1">
      <alignment horizontal="center" vertical="center"/>
    </xf>
    <xf numFmtId="185" fontId="38" fillId="0" borderId="5" xfId="0" applyNumberFormat="1" applyFont="1" applyBorder="1" applyAlignment="1">
      <alignment horizontal="center" vertical="center"/>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67" fillId="0" borderId="0" xfId="0" applyFont="1" applyBorder="1" applyAlignment="1">
      <alignment vertical="top" textRotation="90"/>
    </xf>
    <xf numFmtId="0" fontId="71" fillId="23" borderId="67" xfId="0" applyFont="1" applyFill="1" applyBorder="1" applyAlignment="1">
      <alignment horizontal="center" vertical="center"/>
    </xf>
    <xf numFmtId="49" fontId="29" fillId="26" borderId="2" xfId="8" applyNumberFormat="1" applyFont="1" applyBorder="1" applyProtection="1">
      <alignment horizontal="center" vertical="center"/>
      <protection locked="0" hidden="1"/>
    </xf>
    <xf numFmtId="1" fontId="54" fillId="0" borderId="2" xfId="0" applyNumberFormat="1" applyFont="1" applyFill="1" applyBorder="1" applyAlignment="1" applyProtection="1">
      <alignment horizontal="center" vertical="center" wrapText="1"/>
      <protection locked="0"/>
    </xf>
    <xf numFmtId="0" fontId="54" fillId="0" borderId="2" xfId="0" applyFont="1" applyFill="1" applyBorder="1" applyAlignment="1" applyProtection="1">
      <alignment horizontal="center" vertical="center" wrapText="1"/>
      <protection locked="0"/>
    </xf>
    <xf numFmtId="185" fontId="29" fillId="25" borderId="2" xfId="2" applyNumberFormat="1" applyFont="1" applyFill="1" applyBorder="1" applyAlignment="1" applyProtection="1">
      <alignment horizontal="center" vertical="center"/>
      <protection locked="0" hidden="1"/>
    </xf>
    <xf numFmtId="2" fontId="54" fillId="0" borderId="10" xfId="0" applyNumberFormat="1" applyFont="1" applyFill="1" applyBorder="1" applyAlignment="1" applyProtection="1">
      <alignment horizontal="center" vertical="center" wrapText="1"/>
      <protection locked="0"/>
    </xf>
    <xf numFmtId="2" fontId="54" fillId="0" borderId="5" xfId="0" applyNumberFormat="1" applyFont="1" applyFill="1" applyBorder="1" applyAlignment="1" applyProtection="1">
      <alignment horizontal="center" vertical="center" wrapText="1"/>
      <protection locked="0"/>
    </xf>
    <xf numFmtId="0" fontId="54" fillId="0" borderId="5" xfId="0" applyFont="1" applyBorder="1" applyAlignment="1">
      <alignment horizontal="center" vertical="center"/>
    </xf>
    <xf numFmtId="2" fontId="54" fillId="0" borderId="6" xfId="0" applyNumberFormat="1" applyFont="1" applyFill="1" applyBorder="1" applyAlignment="1" applyProtection="1">
      <alignment horizontal="center" vertical="center" wrapText="1"/>
      <protection locked="0"/>
    </xf>
    <xf numFmtId="49" fontId="29" fillId="26" borderId="1" xfId="8" applyNumberFormat="1" applyFont="1" applyBorder="1" applyProtection="1">
      <alignment horizontal="center" vertical="center"/>
      <protection locked="0" hidden="1"/>
    </xf>
    <xf numFmtId="185" fontId="29" fillId="25" borderId="1" xfId="2" applyNumberFormat="1" applyFont="1" applyFill="1" applyBorder="1" applyAlignment="1" applyProtection="1">
      <alignment horizontal="center" vertical="center"/>
      <protection locked="0" hidden="1"/>
    </xf>
    <xf numFmtId="2" fontId="54" fillId="0" borderId="51" xfId="0" applyNumberFormat="1" applyFont="1" applyFill="1" applyBorder="1" applyAlignment="1" applyProtection="1">
      <alignment horizontal="center" vertical="center" wrapText="1"/>
      <protection locked="0"/>
    </xf>
    <xf numFmtId="2" fontId="29" fillId="14" borderId="8" xfId="2" applyFont="1" applyBorder="1" applyAlignment="1" applyProtection="1">
      <alignment horizontal="center" vertical="center"/>
      <protection locked="0" hidden="1"/>
    </xf>
    <xf numFmtId="1" fontId="29" fillId="14" borderId="8" xfId="2" applyNumberFormat="1" applyFont="1" applyBorder="1" applyAlignment="1" applyProtection="1">
      <alignment horizontal="center" vertical="center"/>
      <protection locked="0" hidden="1"/>
    </xf>
    <xf numFmtId="49" fontId="29" fillId="26" borderId="8" xfId="8" applyNumberFormat="1" applyFont="1" applyBorder="1" applyProtection="1">
      <alignment horizontal="center" vertical="center"/>
      <protection locked="0" hidden="1"/>
    </xf>
    <xf numFmtId="185" fontId="29" fillId="14" borderId="8" xfId="2" applyNumberFormat="1" applyFont="1" applyBorder="1" applyAlignment="1" applyProtection="1">
      <alignment horizontal="center" vertical="center"/>
      <protection locked="0" hidden="1"/>
    </xf>
    <xf numFmtId="0" fontId="54" fillId="0" borderId="20" xfId="0" applyFont="1" applyFill="1" applyBorder="1" applyAlignment="1" applyProtection="1">
      <alignment horizontal="center" vertical="center" wrapText="1"/>
      <protection locked="0"/>
    </xf>
    <xf numFmtId="1" fontId="54" fillId="0" borderId="20" xfId="0" applyNumberFormat="1" applyFont="1" applyFill="1" applyBorder="1" applyAlignment="1" applyProtection="1">
      <alignment horizontal="center" vertical="center" wrapText="1"/>
      <protection locked="0"/>
    </xf>
    <xf numFmtId="49" fontId="29" fillId="26" borderId="20" xfId="8" applyNumberFormat="1" applyFont="1" applyBorder="1" applyProtection="1">
      <alignment horizontal="center" vertical="center"/>
      <protection locked="0" hidden="1"/>
    </xf>
    <xf numFmtId="185" fontId="29" fillId="25" borderId="20" xfId="2" applyNumberFormat="1" applyFont="1" applyFill="1" applyBorder="1" applyAlignment="1" applyProtection="1">
      <alignment horizontal="center" vertical="center"/>
      <protection locked="0" hidden="1"/>
    </xf>
    <xf numFmtId="2" fontId="54" fillId="0" borderId="34" xfId="0" applyNumberFormat="1" applyFont="1" applyFill="1" applyBorder="1" applyAlignment="1" applyProtection="1">
      <alignment horizontal="center" vertical="center" wrapText="1"/>
      <protection locked="0"/>
    </xf>
    <xf numFmtId="164" fontId="29" fillId="27" borderId="1" xfId="8" applyFont="1" applyFill="1" applyBorder="1" applyProtection="1">
      <alignment horizontal="center" vertical="center"/>
      <protection locked="0" hidden="1"/>
    </xf>
    <xf numFmtId="0" fontId="39" fillId="23" borderId="54" xfId="0" applyFont="1" applyFill="1" applyBorder="1" applyAlignment="1" applyProtection="1">
      <alignment horizontal="center" vertical="center" wrapText="1"/>
    </xf>
    <xf numFmtId="0" fontId="61" fillId="23" borderId="1" xfId="0" applyFont="1" applyFill="1" applyBorder="1" applyAlignment="1">
      <alignment horizontal="center" vertical="center" wrapText="1"/>
    </xf>
    <xf numFmtId="2" fontId="38" fillId="23" borderId="19" xfId="0" applyNumberFormat="1" applyFont="1" applyFill="1" applyBorder="1" applyAlignment="1" applyProtection="1">
      <alignment horizontal="center" vertical="center" wrapText="1"/>
    </xf>
    <xf numFmtId="0" fontId="39" fillId="23" borderId="40" xfId="0" applyFont="1" applyFill="1" applyBorder="1" applyAlignment="1" applyProtection="1">
      <alignment horizontal="center" vertical="center" wrapText="1"/>
    </xf>
    <xf numFmtId="0" fontId="61" fillId="23" borderId="32" xfId="0" applyFont="1" applyFill="1" applyBorder="1" applyAlignment="1">
      <alignment horizontal="center" vertical="center" wrapText="1"/>
    </xf>
    <xf numFmtId="180" fontId="38" fillId="23" borderId="19" xfId="0" applyNumberFormat="1" applyFont="1" applyFill="1" applyBorder="1" applyAlignment="1" applyProtection="1">
      <alignment horizontal="center" vertical="center" wrapText="1"/>
    </xf>
    <xf numFmtId="4" fontId="38" fillId="23" borderId="19" xfId="0" applyNumberFormat="1" applyFont="1" applyFill="1" applyBorder="1" applyAlignment="1" applyProtection="1">
      <alignment horizontal="center" vertical="center" wrapText="1"/>
    </xf>
    <xf numFmtId="0" fontId="38" fillId="23" borderId="11" xfId="0" applyFont="1" applyFill="1" applyBorder="1" applyAlignment="1" applyProtection="1">
      <alignment horizontal="center" vertical="center" wrapText="1"/>
    </xf>
    <xf numFmtId="166" fontId="38" fillId="23" borderId="3" xfId="0" applyNumberFormat="1" applyFont="1" applyFill="1" applyBorder="1" applyAlignment="1" applyProtection="1">
      <alignment horizontal="center" vertical="center" wrapText="1"/>
    </xf>
    <xf numFmtId="0" fontId="38" fillId="23" borderId="55" xfId="0" applyFont="1" applyFill="1" applyBorder="1" applyAlignment="1">
      <alignment horizontal="center" vertical="center"/>
    </xf>
    <xf numFmtId="166" fontId="38" fillId="23" borderId="19" xfId="0" applyNumberFormat="1"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165" fontId="29" fillId="4" borderId="32" xfId="0" applyNumberFormat="1" applyFont="1" applyFill="1" applyBorder="1" applyAlignment="1" applyProtection="1">
      <alignment horizontal="center" vertical="center"/>
      <protection locked="0" hidden="1"/>
    </xf>
    <xf numFmtId="165" fontId="29" fillId="4" borderId="33" xfId="0" applyNumberFormat="1" applyFont="1" applyFill="1" applyBorder="1" applyAlignment="1" applyProtection="1">
      <alignment horizontal="center" vertical="center"/>
      <protection locked="0" hidden="1"/>
    </xf>
    <xf numFmtId="165" fontId="29" fillId="4" borderId="1" xfId="0" applyNumberFormat="1" applyFont="1" applyFill="1" applyBorder="1" applyAlignment="1" applyProtection="1">
      <alignment horizontal="center" vertical="center"/>
      <protection locked="0" hidden="1"/>
    </xf>
    <xf numFmtId="165" fontId="29" fillId="4" borderId="51" xfId="0" applyNumberFormat="1" applyFont="1" applyFill="1" applyBorder="1" applyAlignment="1" applyProtection="1">
      <alignment horizontal="center" vertical="center"/>
      <protection locked="0" hidden="1"/>
    </xf>
    <xf numFmtId="165" fontId="29" fillId="4" borderId="49" xfId="0" applyNumberFormat="1" applyFont="1" applyFill="1" applyBorder="1" applyAlignment="1" applyProtection="1">
      <alignment horizontal="center" vertical="center"/>
      <protection locked="0" hidden="1"/>
    </xf>
    <xf numFmtId="165" fontId="29" fillId="4" borderId="56" xfId="0" applyNumberFormat="1" applyFont="1" applyFill="1" applyBorder="1" applyAlignment="1" applyProtection="1">
      <alignment horizontal="center" vertical="center"/>
      <protection locked="0" hidden="1"/>
    </xf>
    <xf numFmtId="165" fontId="4" fillId="6" borderId="40" xfId="0" applyNumberFormat="1" applyFont="1" applyFill="1" applyBorder="1" applyAlignment="1" applyProtection="1">
      <alignment horizontal="center" vertical="center"/>
    </xf>
    <xf numFmtId="165" fontId="4" fillId="6" borderId="32" xfId="0" applyNumberFormat="1" applyFont="1" applyFill="1" applyBorder="1" applyAlignment="1" applyProtection="1">
      <alignment horizontal="center" vertical="center"/>
    </xf>
    <xf numFmtId="165" fontId="4" fillId="6" borderId="33" xfId="0" applyNumberFormat="1" applyFont="1" applyFill="1" applyBorder="1" applyAlignment="1" applyProtection="1">
      <alignment horizontal="center" vertical="center"/>
    </xf>
    <xf numFmtId="165" fontId="4" fillId="6" borderId="19"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165" fontId="4" fillId="6" borderId="37" xfId="0" applyNumberFormat="1" applyFont="1" applyFill="1" applyBorder="1" applyAlignment="1" applyProtection="1">
      <alignment horizontal="center" vertical="center"/>
    </xf>
    <xf numFmtId="165" fontId="4" fillId="6" borderId="5" xfId="0" applyNumberFormat="1" applyFont="1" applyFill="1" applyBorder="1" applyAlignment="1" applyProtection="1">
      <alignment horizontal="center" vertical="center"/>
    </xf>
    <xf numFmtId="165" fontId="4" fillId="6" borderId="6" xfId="0" applyNumberFormat="1" applyFont="1" applyFill="1" applyBorder="1" applyAlignment="1" applyProtection="1">
      <alignment horizontal="center" vertical="center"/>
    </xf>
    <xf numFmtId="2" fontId="24" fillId="6" borderId="16" xfId="0" applyNumberFormat="1" applyFont="1" applyFill="1" applyBorder="1" applyAlignment="1" applyProtection="1">
      <alignment horizontal="center" vertical="center"/>
    </xf>
    <xf numFmtId="2" fontId="24" fillId="6" borderId="23" xfId="0" applyNumberFormat="1" applyFont="1" applyFill="1" applyBorder="1" applyAlignment="1" applyProtection="1">
      <alignment horizontal="center" vertical="center"/>
    </xf>
    <xf numFmtId="165" fontId="24" fillId="6" borderId="16" xfId="0" applyNumberFormat="1" applyFont="1" applyFill="1" applyBorder="1" applyAlignment="1" applyProtection="1">
      <alignment horizontal="center" vertical="center"/>
    </xf>
    <xf numFmtId="165" fontId="24" fillId="6" borderId="23" xfId="0" applyNumberFormat="1" applyFont="1" applyFill="1" applyBorder="1" applyAlignment="1" applyProtection="1">
      <alignment horizontal="center" vertical="center"/>
    </xf>
    <xf numFmtId="165" fontId="4" fillId="6" borderId="4" xfId="0" applyNumberFormat="1" applyFont="1" applyFill="1" applyBorder="1" applyAlignment="1" applyProtection="1">
      <alignment horizontal="center" vertical="center"/>
    </xf>
    <xf numFmtId="165" fontId="40" fillId="8" borderId="5" xfId="0" applyNumberFormat="1" applyFont="1" applyFill="1" applyBorder="1" applyAlignment="1" applyProtection="1">
      <alignment horizontal="center" vertical="center"/>
    </xf>
    <xf numFmtId="165" fontId="24" fillId="8" borderId="5" xfId="0" applyNumberFormat="1" applyFont="1" applyFill="1" applyBorder="1" applyAlignment="1" applyProtection="1">
      <alignment horizontal="center" vertical="center"/>
    </xf>
    <xf numFmtId="2" fontId="40" fillId="8" borderId="2" xfId="0" applyNumberFormat="1" applyFont="1" applyFill="1" applyBorder="1" applyAlignment="1" applyProtection="1">
      <alignment horizontal="center" vertical="center"/>
    </xf>
    <xf numFmtId="2" fontId="29" fillId="4" borderId="32" xfId="0" applyNumberFormat="1" applyFont="1" applyFill="1" applyBorder="1" applyAlignment="1" applyProtection="1">
      <alignment horizontal="center" vertical="center"/>
      <protection locked="0" hidden="1"/>
    </xf>
    <xf numFmtId="2" fontId="29" fillId="4" borderId="33"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1" xfId="0" applyNumberFormat="1" applyFont="1" applyFill="1" applyBorder="1" applyAlignment="1" applyProtection="1">
      <alignment horizontal="center" vertical="center"/>
      <protection locked="0" hidden="1"/>
    </xf>
    <xf numFmtId="2" fontId="29" fillId="4" borderId="49" xfId="0" applyNumberFormat="1" applyFont="1" applyFill="1" applyBorder="1" applyAlignment="1" applyProtection="1">
      <alignment horizontal="center" vertical="center"/>
      <protection locked="0" hidden="1"/>
    </xf>
    <xf numFmtId="2" fontId="29" fillId="4" borderId="56" xfId="0" applyNumberFormat="1" applyFont="1" applyFill="1" applyBorder="1" applyAlignment="1" applyProtection="1">
      <alignment horizontal="center" vertical="center"/>
      <protection locked="0" hidden="1"/>
    </xf>
    <xf numFmtId="2" fontId="4" fillId="6" borderId="40" xfId="0" applyNumberFormat="1" applyFont="1" applyFill="1" applyBorder="1" applyAlignment="1" applyProtection="1">
      <alignment horizontal="center" vertical="center"/>
    </xf>
    <xf numFmtId="2" fontId="4" fillId="6" borderId="32" xfId="0" applyNumberFormat="1" applyFont="1" applyFill="1" applyBorder="1" applyAlignment="1" applyProtection="1">
      <alignment horizontal="center" vertical="center"/>
    </xf>
    <xf numFmtId="2" fontId="4" fillId="6" borderId="33" xfId="0" applyNumberFormat="1" applyFont="1" applyFill="1" applyBorder="1" applyAlignment="1" applyProtection="1">
      <alignment horizontal="center" vertical="center"/>
    </xf>
    <xf numFmtId="2" fontId="4" fillId="6" borderId="19" xfId="0" applyNumberFormat="1" applyFont="1" applyFill="1" applyBorder="1" applyAlignment="1" applyProtection="1">
      <alignment horizontal="center" vertical="center"/>
    </xf>
    <xf numFmtId="2" fontId="4" fillId="6" borderId="2" xfId="0" applyNumberFormat="1" applyFont="1" applyFill="1" applyBorder="1" applyAlignment="1" applyProtection="1">
      <alignment horizontal="center" vertical="center"/>
    </xf>
    <xf numFmtId="2" fontId="4" fillId="6" borderId="10" xfId="0" applyNumberFormat="1" applyFont="1" applyFill="1" applyBorder="1" applyAlignment="1" applyProtection="1">
      <alignment horizontal="center" vertical="center"/>
    </xf>
    <xf numFmtId="2" fontId="4" fillId="6" borderId="37" xfId="0" applyNumberFormat="1" applyFont="1" applyFill="1" applyBorder="1" applyAlignment="1" applyProtection="1">
      <alignment horizontal="center" vertical="center"/>
    </xf>
    <xf numFmtId="2" fontId="4" fillId="6" borderId="5" xfId="0" applyNumberFormat="1" applyFont="1" applyFill="1" applyBorder="1" applyAlignment="1" applyProtection="1">
      <alignment horizontal="center" vertical="center"/>
    </xf>
    <xf numFmtId="2" fontId="4" fillId="6" borderId="6" xfId="0" applyNumberFormat="1" applyFont="1" applyFill="1" applyBorder="1" applyAlignment="1" applyProtection="1">
      <alignment horizontal="center" vertical="center"/>
    </xf>
    <xf numFmtId="2" fontId="15" fillId="3" borderId="0" xfId="0" applyNumberFormat="1" applyFont="1" applyFill="1" applyBorder="1" applyProtection="1"/>
    <xf numFmtId="168" fontId="40" fillId="8" borderId="5" xfId="0" applyNumberFormat="1" applyFont="1" applyFill="1" applyBorder="1" applyAlignment="1" applyProtection="1">
      <alignment horizontal="center" vertical="center"/>
    </xf>
    <xf numFmtId="1" fontId="24" fillId="6" borderId="2" xfId="0" applyNumberFormat="1" applyFont="1" applyFill="1" applyBorder="1" applyAlignment="1" applyProtection="1">
      <alignment horizontal="center" vertical="center"/>
    </xf>
    <xf numFmtId="167" fontId="40" fillId="8" borderId="5" xfId="0" applyNumberFormat="1" applyFont="1" applyFill="1" applyBorder="1" applyAlignment="1" applyProtection="1">
      <alignment horizontal="center" vertical="center"/>
    </xf>
    <xf numFmtId="167" fontId="24" fillId="8" borderId="5" xfId="0" applyNumberFormat="1" applyFont="1" applyFill="1" applyBorder="1" applyAlignment="1" applyProtection="1">
      <alignment horizontal="center" vertical="center"/>
    </xf>
    <xf numFmtId="165" fontId="24" fillId="6" borderId="2" xfId="0" applyNumberFormat="1" applyFont="1" applyFill="1" applyBorder="1" applyAlignment="1" applyProtection="1">
      <alignment horizontal="center" vertical="center"/>
    </xf>
    <xf numFmtId="167" fontId="24" fillId="6" borderId="16" xfId="0" applyNumberFormat="1" applyFont="1" applyFill="1" applyBorder="1" applyAlignment="1" applyProtection="1">
      <alignment horizontal="center" vertical="center"/>
    </xf>
    <xf numFmtId="167" fontId="24" fillId="6" borderId="23" xfId="0" applyNumberFormat="1" applyFont="1" applyFill="1" applyBorder="1" applyAlignment="1" applyProtection="1">
      <alignment horizontal="center" vertical="center"/>
    </xf>
    <xf numFmtId="2" fontId="24" fillId="6" borderId="2" xfId="0" applyNumberFormat="1" applyFont="1" applyFill="1" applyBorder="1" applyAlignment="1" applyProtection="1">
      <alignment horizontal="center" vertical="center"/>
    </xf>
    <xf numFmtId="168" fontId="24" fillId="8" borderId="5" xfId="0" applyNumberFormat="1" applyFont="1" applyFill="1" applyBorder="1" applyAlignment="1" applyProtection="1">
      <alignment horizontal="center" vertical="center"/>
    </xf>
    <xf numFmtId="186" fontId="24"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87" fontId="24" fillId="8" borderId="5" xfId="9" applyNumberFormat="1" applyFont="1" applyFill="1" applyBorder="1" applyAlignment="1" applyProtection="1">
      <alignment horizontal="center" vertical="center"/>
    </xf>
    <xf numFmtId="1" fontId="40" fillId="8" borderId="2" xfId="0" applyNumberFormat="1" applyFont="1" applyFill="1" applyBorder="1" applyAlignment="1" applyProtection="1">
      <alignment horizontal="center" vertical="center"/>
    </xf>
    <xf numFmtId="0" fontId="38" fillId="28" borderId="32" xfId="0" applyFont="1" applyFill="1" applyBorder="1" applyAlignment="1">
      <alignment horizontal="center" vertical="center" wrapText="1"/>
    </xf>
    <xf numFmtId="164" fontId="38" fillId="28" borderId="32" xfId="0" applyNumberFormat="1" applyFont="1" applyFill="1" applyBorder="1" applyAlignment="1">
      <alignment horizontal="center" vertical="center" wrapText="1"/>
    </xf>
    <xf numFmtId="0" fontId="38" fillId="28" borderId="5" xfId="0" applyFont="1" applyFill="1" applyBorder="1" applyAlignment="1">
      <alignment horizontal="center" vertical="center"/>
    </xf>
    <xf numFmtId="164" fontId="38" fillId="28" borderId="5" xfId="0" applyNumberFormat="1" applyFont="1" applyFill="1" applyBorder="1" applyAlignment="1">
      <alignment horizontal="center" vertical="center"/>
    </xf>
    <xf numFmtId="168" fontId="38" fillId="28" borderId="32" xfId="0" applyNumberFormat="1" applyFont="1" applyFill="1" applyBorder="1" applyAlignment="1">
      <alignment horizontal="center" vertical="center" wrapText="1"/>
    </xf>
    <xf numFmtId="168" fontId="38" fillId="28" borderId="49" xfId="0" applyNumberFormat="1" applyFont="1" applyFill="1" applyBorder="1" applyAlignment="1">
      <alignment horizontal="center" vertical="center"/>
    </xf>
    <xf numFmtId="1" fontId="4" fillId="14" borderId="16" xfId="2" applyNumberFormat="1" applyBorder="1" applyAlignment="1" applyProtection="1">
      <alignment horizontal="center" vertical="center" wrapText="1"/>
      <protection locked="0" hidden="1"/>
    </xf>
    <xf numFmtId="0" fontId="5" fillId="9" borderId="10" xfId="0" applyFont="1" applyFill="1" applyBorder="1" applyAlignment="1" applyProtection="1">
      <alignment horizontal="center" vertical="center" wrapText="1"/>
    </xf>
    <xf numFmtId="2" fontId="29" fillId="14" borderId="16" xfId="2" applyFont="1" applyBorder="1" applyAlignment="1" applyProtection="1">
      <alignment horizontal="center" vertical="center" wrapText="1"/>
      <protection locked="0" hidden="1"/>
    </xf>
    <xf numFmtId="2" fontId="4" fillId="14" borderId="16" xfId="2" applyBorder="1" applyAlignment="1">
      <alignment horizontal="center" vertical="center"/>
      <protection hidden="1"/>
    </xf>
    <xf numFmtId="0" fontId="54" fillId="24" borderId="50" xfId="0" applyFont="1" applyFill="1" applyBorder="1" applyAlignment="1" applyProtection="1">
      <alignment horizontal="center" vertical="center" wrapText="1"/>
      <protection locked="0"/>
    </xf>
    <xf numFmtId="1" fontId="54" fillId="24" borderId="50" xfId="0" applyNumberFormat="1" applyFont="1" applyFill="1" applyBorder="1" applyAlignment="1" applyProtection="1">
      <alignment horizontal="center" vertical="center" wrapText="1"/>
      <protection locked="0"/>
    </xf>
    <xf numFmtId="185" fontId="29" fillId="29" borderId="50" xfId="2" applyNumberFormat="1" applyFont="1" applyFill="1" applyBorder="1" applyAlignment="1" applyProtection="1">
      <alignment horizontal="center" vertical="center"/>
      <protection locked="0" hidden="1"/>
    </xf>
    <xf numFmtId="2" fontId="54" fillId="24" borderId="53" xfId="0" applyNumberFormat="1" applyFont="1" applyFill="1" applyBorder="1" applyAlignment="1" applyProtection="1">
      <alignment horizontal="center" vertical="center" wrapText="1"/>
      <protection locked="0"/>
    </xf>
    <xf numFmtId="0" fontId="54" fillId="24" borderId="20" xfId="0" applyFont="1" applyFill="1" applyBorder="1" applyAlignment="1" applyProtection="1">
      <alignment horizontal="center" vertical="center" wrapText="1"/>
      <protection locked="0"/>
    </xf>
    <xf numFmtId="1" fontId="54" fillId="24" borderId="20" xfId="0" applyNumberFormat="1" applyFont="1" applyFill="1" applyBorder="1" applyAlignment="1" applyProtection="1">
      <alignment horizontal="center" vertical="center" wrapText="1"/>
      <protection locked="0"/>
    </xf>
    <xf numFmtId="185" fontId="29" fillId="29" borderId="20" xfId="2" applyNumberFormat="1" applyFont="1" applyFill="1" applyBorder="1" applyAlignment="1" applyProtection="1">
      <alignment horizontal="center" vertical="center"/>
      <protection locked="0" hidden="1"/>
    </xf>
    <xf numFmtId="2" fontId="54" fillId="24" borderId="34" xfId="0" applyNumberFormat="1" applyFont="1" applyFill="1" applyBorder="1" applyAlignment="1" applyProtection="1">
      <alignment horizontal="center" vertical="center" wrapText="1"/>
      <protection locked="0"/>
    </xf>
    <xf numFmtId="0" fontId="54" fillId="24" borderId="5" xfId="0" applyFont="1" applyFill="1" applyBorder="1" applyAlignment="1" applyProtection="1">
      <alignment horizontal="center" vertical="center" wrapText="1"/>
      <protection locked="0"/>
    </xf>
    <xf numFmtId="1" fontId="54" fillId="24" borderId="5" xfId="0" applyNumberFormat="1" applyFont="1" applyFill="1" applyBorder="1" applyAlignment="1" applyProtection="1">
      <alignment horizontal="center" vertical="center" wrapText="1"/>
      <protection locked="0"/>
    </xf>
    <xf numFmtId="185" fontId="29" fillId="29" borderId="5" xfId="2" applyNumberFormat="1" applyFont="1" applyFill="1" applyBorder="1" applyAlignment="1" applyProtection="1">
      <alignment horizontal="center" vertical="center"/>
      <protection locked="0" hidden="1"/>
    </xf>
    <xf numFmtId="2" fontId="54" fillId="24" borderId="6" xfId="0" applyNumberFormat="1" applyFont="1" applyFill="1" applyBorder="1" applyAlignment="1" applyProtection="1">
      <alignment horizontal="center" vertical="center" wrapText="1"/>
      <protection locked="0"/>
    </xf>
    <xf numFmtId="0" fontId="54" fillId="0" borderId="5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5" xfId="0" applyFont="1" applyBorder="1" applyAlignment="1">
      <alignment horizontal="center" vertical="center" wrapText="1"/>
    </xf>
    <xf numFmtId="164" fontId="54" fillId="0" borderId="5" xfId="0" applyNumberFormat="1" applyFont="1" applyFill="1" applyBorder="1" applyAlignment="1">
      <alignment horizontal="center" vertical="center" wrapText="1"/>
    </xf>
    <xf numFmtId="0" fontId="54" fillId="0" borderId="5" xfId="0" applyFont="1" applyFill="1" applyBorder="1" applyAlignment="1">
      <alignment horizontal="center" vertical="center" wrapText="1"/>
    </xf>
    <xf numFmtId="164" fontId="56" fillId="3" borderId="5" xfId="0" applyNumberFormat="1" applyFont="1" applyFill="1" applyBorder="1" applyAlignment="1">
      <alignment horizontal="center" vertical="center" wrapText="1"/>
    </xf>
    <xf numFmtId="3" fontId="54" fillId="0" borderId="5" xfId="0" applyNumberFormat="1" applyFont="1" applyFill="1" applyBorder="1" applyAlignment="1">
      <alignment horizontal="center" vertical="center" wrapText="1"/>
    </xf>
    <xf numFmtId="0" fontId="54" fillId="0" borderId="6" xfId="0" applyFont="1" applyFill="1" applyBorder="1" applyAlignment="1">
      <alignment horizontal="center" vertical="center" wrapText="1"/>
    </xf>
    <xf numFmtId="2" fontId="29" fillId="14" borderId="16" xfId="2" applyFont="1" applyBorder="1" applyAlignment="1" applyProtection="1">
      <alignment horizontal="center" vertical="center" wrapText="1"/>
      <protection locked="0"/>
    </xf>
    <xf numFmtId="2" fontId="29" fillId="25" borderId="54" xfId="2" applyFont="1" applyFill="1" applyBorder="1" applyAlignment="1" applyProtection="1">
      <alignment horizontal="center" vertical="center" wrapText="1"/>
      <protection locked="0" hidden="1"/>
    </xf>
    <xf numFmtId="2" fontId="29" fillId="25" borderId="19" xfId="2" applyFont="1" applyFill="1" applyBorder="1" applyAlignment="1" applyProtection="1">
      <alignment horizontal="center" vertical="center" wrapText="1"/>
      <protection locked="0" hidden="1"/>
    </xf>
    <xf numFmtId="0" fontId="54" fillId="0" borderId="19" xfId="0" applyFont="1" applyBorder="1" applyAlignment="1">
      <alignment horizontal="center" vertical="center" wrapText="1"/>
    </xf>
    <xf numFmtId="0" fontId="54" fillId="0" borderId="37" xfId="0" applyFont="1" applyBorder="1" applyAlignment="1">
      <alignment horizontal="center" vertical="center" wrapText="1"/>
    </xf>
    <xf numFmtId="2" fontId="4" fillId="0" borderId="22" xfId="2" applyFill="1" applyBorder="1" applyAlignment="1">
      <alignment horizontal="center" vertical="center"/>
      <protection hidden="1"/>
    </xf>
    <xf numFmtId="0" fontId="54" fillId="0" borderId="69" xfId="0" applyNumberFormat="1" applyFont="1" applyFill="1" applyBorder="1" applyAlignment="1">
      <alignment horizontal="center" vertical="center" wrapText="1"/>
    </xf>
    <xf numFmtId="171" fontId="54" fillId="0" borderId="69" xfId="0" applyNumberFormat="1" applyFont="1" applyFill="1" applyBorder="1" applyAlignment="1">
      <alignment horizontal="center" vertical="center" wrapText="1"/>
    </xf>
    <xf numFmtId="172" fontId="54" fillId="0" borderId="69" xfId="0" applyNumberFormat="1" applyFont="1" applyFill="1" applyBorder="1" applyAlignment="1">
      <alignment horizontal="center" vertical="center" wrapText="1"/>
    </xf>
    <xf numFmtId="173" fontId="54" fillId="0" borderId="41" xfId="0" applyNumberFormat="1" applyFont="1" applyFill="1" applyBorder="1" applyAlignment="1">
      <alignment horizontal="center" vertical="center" wrapText="1"/>
    </xf>
    <xf numFmtId="174" fontId="54" fillId="0" borderId="41" xfId="0" applyNumberFormat="1" applyFont="1" applyFill="1" applyBorder="1" applyAlignment="1">
      <alignment horizontal="center" vertical="center" wrapText="1"/>
    </xf>
    <xf numFmtId="175" fontId="54" fillId="0" borderId="41" xfId="0" applyNumberFormat="1" applyFont="1" applyFill="1" applyBorder="1" applyAlignment="1">
      <alignment horizontal="center" vertical="center" wrapText="1"/>
    </xf>
    <xf numFmtId="176" fontId="54" fillId="0" borderId="41" xfId="0" applyNumberFormat="1" applyFont="1" applyFill="1" applyBorder="1" applyAlignment="1">
      <alignment horizontal="center" vertical="center" wrapText="1"/>
    </xf>
    <xf numFmtId="177" fontId="54" fillId="0" borderId="41" xfId="0" applyNumberFormat="1" applyFont="1" applyFill="1" applyBorder="1" applyAlignment="1">
      <alignment horizontal="center" vertical="center" wrapText="1"/>
    </xf>
    <xf numFmtId="178" fontId="54" fillId="0" borderId="41" xfId="0" applyNumberFormat="1" applyFont="1" applyFill="1" applyBorder="1" applyAlignment="1">
      <alignment horizontal="center" vertical="center" wrapText="1"/>
    </xf>
    <xf numFmtId="179" fontId="54" fillId="0" borderId="41" xfId="0" applyNumberFormat="1" applyFont="1" applyFill="1" applyBorder="1" applyAlignment="1">
      <alignment horizontal="center" vertical="center" wrapText="1"/>
    </xf>
    <xf numFmtId="0" fontId="54" fillId="0" borderId="75" xfId="0" applyNumberFormat="1" applyFont="1" applyFill="1" applyBorder="1" applyAlignment="1">
      <alignment horizontal="center" vertical="center" wrapText="1"/>
    </xf>
    <xf numFmtId="2" fontId="29" fillId="0" borderId="42" xfId="2" applyFont="1" applyFill="1" applyBorder="1" applyAlignment="1">
      <alignment horizontal="center" vertical="center" wrapText="1"/>
      <protection hidden="1"/>
    </xf>
    <xf numFmtId="0" fontId="29" fillId="14" borderId="31" xfId="2" applyNumberFormat="1" applyFont="1" applyBorder="1" applyAlignment="1" applyProtection="1">
      <alignment horizontal="center" vertical="center"/>
      <protection locked="0" hidden="1"/>
    </xf>
    <xf numFmtId="0" fontId="29" fillId="25" borderId="54" xfId="2" applyNumberFormat="1" applyFont="1" applyFill="1" applyBorder="1" applyAlignment="1" applyProtection="1">
      <alignment horizontal="center" vertical="center"/>
      <protection locked="0" hidden="1"/>
    </xf>
    <xf numFmtId="0" fontId="29" fillId="25" borderId="19" xfId="2" applyNumberFormat="1" applyFont="1" applyFill="1" applyBorder="1" applyAlignment="1" applyProtection="1">
      <alignment horizontal="center" vertical="center"/>
      <protection locked="0" hidden="1"/>
    </xf>
    <xf numFmtId="0" fontId="29" fillId="25" borderId="76" xfId="2" applyNumberFormat="1" applyFont="1" applyFill="1" applyBorder="1" applyAlignment="1" applyProtection="1">
      <alignment horizontal="center" vertical="center"/>
      <protection locked="0" hidden="1"/>
    </xf>
    <xf numFmtId="0" fontId="29" fillId="29" borderId="64" xfId="2" applyNumberFormat="1" applyFont="1" applyFill="1" applyBorder="1" applyAlignment="1" applyProtection="1">
      <alignment horizontal="center" vertical="center"/>
      <protection locked="0" hidden="1"/>
    </xf>
    <xf numFmtId="0" fontId="29" fillId="29" borderId="76" xfId="2" applyNumberFormat="1" applyFont="1" applyFill="1" applyBorder="1" applyAlignment="1" applyProtection="1">
      <alignment horizontal="center" vertical="center"/>
      <protection locked="0" hidden="1"/>
    </xf>
    <xf numFmtId="0" fontId="29" fillId="29" borderId="37" xfId="2" applyNumberFormat="1" applyFont="1" applyFill="1" applyBorder="1" applyAlignment="1" applyProtection="1">
      <alignment horizontal="center" vertical="center"/>
      <protection locked="0" hidden="1"/>
    </xf>
    <xf numFmtId="164" fontId="29" fillId="25" borderId="54" xfId="2" applyNumberFormat="1" applyFont="1" applyFill="1" applyBorder="1" applyAlignment="1" applyProtection="1">
      <alignment horizontal="center" vertical="center"/>
      <protection locked="0" hidden="1"/>
    </xf>
    <xf numFmtId="14" fontId="54" fillId="0" borderId="37" xfId="0" applyNumberFormat="1" applyFont="1" applyFill="1" applyBorder="1" applyAlignment="1" applyProtection="1">
      <alignment horizontal="center" vertical="center" wrapText="1"/>
      <protection locked="0"/>
    </xf>
    <xf numFmtId="0" fontId="54" fillId="0" borderId="69" xfId="0" applyNumberFormat="1" applyFont="1" applyFill="1" applyBorder="1" applyAlignment="1">
      <alignment horizontal="center" vertical="center"/>
    </xf>
    <xf numFmtId="0" fontId="54" fillId="0" borderId="41" xfId="0" applyNumberFormat="1" applyFont="1" applyFill="1" applyBorder="1" applyAlignment="1">
      <alignment horizontal="center" vertical="center"/>
    </xf>
    <xf numFmtId="171" fontId="54" fillId="0" borderId="41" xfId="0" applyNumberFormat="1" applyFont="1" applyFill="1" applyBorder="1" applyAlignment="1">
      <alignment horizontal="center" vertical="center"/>
    </xf>
    <xf numFmtId="172" fontId="54" fillId="0" borderId="41" xfId="0" applyNumberFormat="1" applyFont="1" applyFill="1" applyBorder="1" applyAlignment="1">
      <alignment horizontal="center" vertical="center"/>
    </xf>
    <xf numFmtId="173" fontId="54" fillId="0" borderId="41" xfId="0" applyNumberFormat="1" applyFont="1" applyFill="1" applyBorder="1" applyAlignment="1">
      <alignment horizontal="center" vertical="center"/>
    </xf>
    <xf numFmtId="174" fontId="54" fillId="0" borderId="41" xfId="0" applyNumberFormat="1" applyFont="1" applyFill="1" applyBorder="1" applyAlignment="1">
      <alignment horizontal="center" vertical="center"/>
    </xf>
    <xf numFmtId="175" fontId="54" fillId="0" borderId="41" xfId="0" applyNumberFormat="1" applyFont="1" applyFill="1" applyBorder="1" applyAlignment="1">
      <alignment horizontal="center" vertical="center"/>
    </xf>
    <xf numFmtId="176" fontId="54" fillId="0" borderId="41" xfId="0" applyNumberFormat="1" applyFont="1" applyFill="1" applyBorder="1" applyAlignment="1">
      <alignment horizontal="center" vertical="center"/>
    </xf>
    <xf numFmtId="177" fontId="54" fillId="0" borderId="75" xfId="0" applyNumberFormat="1" applyFont="1" applyFill="1" applyBorder="1" applyAlignment="1">
      <alignment horizontal="center" vertical="center"/>
    </xf>
    <xf numFmtId="178" fontId="9" fillId="24" borderId="39" xfId="0" applyNumberFormat="1" applyFont="1" applyFill="1" applyBorder="1" applyAlignment="1">
      <alignment horizontal="center" vertical="center"/>
    </xf>
    <xf numFmtId="179" fontId="9" fillId="24" borderId="41" xfId="0" applyNumberFormat="1" applyFont="1" applyFill="1" applyBorder="1" applyAlignment="1">
      <alignment horizontal="center" vertical="center"/>
    </xf>
    <xf numFmtId="179" fontId="9" fillId="24" borderId="42" xfId="0" applyNumberFormat="1" applyFont="1" applyFill="1" applyBorder="1" applyAlignment="1">
      <alignment horizontal="center" vertical="center"/>
    </xf>
    <xf numFmtId="2" fontId="29" fillId="0" borderId="42" xfId="2" applyFont="1" applyFill="1" applyBorder="1" applyAlignment="1">
      <alignment horizontal="center" vertical="center"/>
      <protection hidden="1"/>
    </xf>
    <xf numFmtId="1" fontId="29" fillId="14" borderId="8" xfId="2" applyNumberFormat="1" applyFont="1" applyBorder="1" applyAlignment="1" applyProtection="1">
      <alignment horizontal="center" vertical="center"/>
      <protection hidden="1"/>
    </xf>
    <xf numFmtId="1" fontId="54" fillId="0" borderId="1" xfId="0" applyNumberFormat="1" applyFont="1" applyFill="1" applyBorder="1" applyAlignment="1" applyProtection="1">
      <alignment horizontal="center" vertical="center" wrapText="1"/>
    </xf>
    <xf numFmtId="1" fontId="54" fillId="0" borderId="2" xfId="0" applyNumberFormat="1" applyFont="1" applyFill="1" applyBorder="1" applyAlignment="1" applyProtection="1">
      <alignment horizontal="center" vertical="center" wrapText="1"/>
    </xf>
    <xf numFmtId="185" fontId="54" fillId="0" borderId="2" xfId="0" applyNumberFormat="1" applyFont="1" applyFill="1" applyBorder="1" applyAlignment="1" applyProtection="1">
      <alignment horizontal="center" vertical="center" wrapText="1"/>
    </xf>
    <xf numFmtId="185" fontId="54" fillId="0" borderId="20" xfId="0" applyNumberFormat="1" applyFont="1" applyFill="1" applyBorder="1" applyAlignment="1" applyProtection="1">
      <alignment horizontal="center" vertical="center" wrapText="1"/>
    </xf>
    <xf numFmtId="185" fontId="54" fillId="24" borderId="32" xfId="0" applyNumberFormat="1" applyFont="1" applyFill="1" applyBorder="1" applyAlignment="1" applyProtection="1">
      <alignment horizontal="center" vertical="center" wrapText="1"/>
    </xf>
    <xf numFmtId="185" fontId="54" fillId="24" borderId="2" xfId="0" applyNumberFormat="1" applyFont="1" applyFill="1" applyBorder="1" applyAlignment="1" applyProtection="1">
      <alignment horizontal="center" vertical="center" wrapText="1"/>
    </xf>
    <xf numFmtId="185" fontId="54" fillId="24" borderId="5" xfId="0" applyNumberFormat="1" applyFont="1" applyFill="1" applyBorder="1" applyAlignment="1" applyProtection="1">
      <alignment horizontal="center" vertical="center" wrapText="1"/>
    </xf>
    <xf numFmtId="0" fontId="35" fillId="0" borderId="0" xfId="0" applyFont="1" applyProtection="1">
      <protection hidden="1"/>
    </xf>
    <xf numFmtId="0" fontId="35" fillId="0" borderId="0" xfId="0" applyFont="1" applyAlignment="1" applyProtection="1">
      <alignment horizontal="center"/>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Border="1" applyAlignment="1" applyProtection="1">
      <alignment vertical="center" wrapText="1"/>
      <protection hidden="1"/>
    </xf>
    <xf numFmtId="0" fontId="35" fillId="0" borderId="0"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14" fontId="35" fillId="0" borderId="0" xfId="0" applyNumberFormat="1" applyFont="1" applyAlignment="1" applyProtection="1">
      <alignment horizontal="left" vertical="center" wrapText="1"/>
      <protection hidden="1"/>
    </xf>
    <xf numFmtId="0" fontId="35" fillId="0" borderId="0" xfId="0" applyFont="1" applyAlignment="1" applyProtection="1">
      <protection hidden="1"/>
    </xf>
    <xf numFmtId="49" fontId="36" fillId="0" borderId="0" xfId="0" applyNumberFormat="1" applyFont="1" applyAlignment="1" applyProtection="1">
      <alignment horizontal="right"/>
      <protection hidden="1"/>
    </xf>
    <xf numFmtId="0" fontId="36" fillId="0" borderId="0" xfId="0" applyFont="1" applyAlignment="1" applyProtection="1">
      <alignment horizontal="left" vertical="center"/>
      <protection hidden="1"/>
    </xf>
    <xf numFmtId="0" fontId="35" fillId="0" borderId="0" xfId="0" applyNumberFormat="1" applyFont="1" applyAlignment="1" applyProtection="1">
      <alignment horizontal="center"/>
      <protection hidden="1"/>
    </xf>
    <xf numFmtId="0" fontId="35" fillId="0" borderId="0" xfId="0" applyFont="1" applyAlignment="1" applyProtection="1">
      <alignment horizontal="left" vertical="justify" wrapText="1"/>
      <protection hidden="1"/>
    </xf>
    <xf numFmtId="2" fontId="4" fillId="14" borderId="0" xfId="2" applyFont="1" applyAlignment="1" applyProtection="1">
      <alignment horizontal="center" wrapText="1"/>
      <protection locked="0" hidden="1"/>
    </xf>
    <xf numFmtId="185" fontId="35" fillId="0" borderId="22" xfId="0" applyNumberFormat="1" applyFont="1" applyBorder="1" applyAlignment="1" applyProtection="1">
      <alignment horizontal="center" vertical="center" wrapText="1"/>
      <protection hidden="1"/>
    </xf>
    <xf numFmtId="0" fontId="35" fillId="0" borderId="17" xfId="0" applyFont="1" applyBorder="1" applyAlignment="1" applyProtection="1">
      <alignment horizontal="center" vertical="center" wrapText="1"/>
      <protection hidden="1"/>
    </xf>
    <xf numFmtId="1" fontId="35" fillId="0" borderId="22" xfId="0" applyNumberFormat="1" applyFont="1" applyBorder="1" applyAlignment="1" applyProtection="1">
      <alignment horizontal="center" vertical="center" wrapText="1"/>
      <protection hidden="1"/>
    </xf>
    <xf numFmtId="0" fontId="35" fillId="0" borderId="16" xfId="0" applyFont="1" applyBorder="1" applyAlignment="1" applyProtection="1">
      <alignment horizontal="center" vertical="center" wrapText="1"/>
      <protection hidden="1"/>
    </xf>
    <xf numFmtId="1" fontId="35" fillId="3" borderId="22" xfId="0" applyNumberFormat="1"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72" fillId="0" borderId="0" xfId="0" applyFont="1" applyAlignment="1" applyProtection="1">
      <alignment vertical="center"/>
      <protection hidden="1"/>
    </xf>
    <xf numFmtId="0" fontId="35" fillId="0" borderId="0" xfId="0" applyFont="1" applyAlignment="1" applyProtection="1">
      <alignment horizontal="justify" vertical="center" wrapText="1"/>
      <protection hidden="1"/>
    </xf>
    <xf numFmtId="0" fontId="36" fillId="0" borderId="22" xfId="0" applyFont="1" applyBorder="1" applyAlignment="1" applyProtection="1">
      <alignment horizontal="center" vertical="center" wrapText="1"/>
      <protection hidden="1"/>
    </xf>
    <xf numFmtId="0" fontId="36" fillId="3" borderId="22" xfId="0" applyFont="1" applyFill="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protection hidden="1"/>
    </xf>
    <xf numFmtId="164" fontId="36" fillId="0" borderId="0" xfId="0" applyNumberFormat="1" applyFont="1" applyBorder="1" applyAlignment="1" applyProtection="1">
      <alignment horizontal="center" vertical="center" wrapText="1"/>
      <protection hidden="1"/>
    </xf>
    <xf numFmtId="0" fontId="35" fillId="0" borderId="0" xfId="0" applyFont="1" applyAlignment="1" applyProtection="1">
      <alignment horizontal="justify" vertical="justify" wrapText="1"/>
      <protection hidden="1"/>
    </xf>
    <xf numFmtId="0" fontId="35" fillId="0" borderId="11"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1" fontId="35" fillId="0" borderId="2" xfId="0" applyNumberFormat="1"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0" borderId="2" xfId="0" applyNumberFormat="1" applyFont="1" applyFill="1" applyBorder="1" applyAlignment="1" applyProtection="1">
      <alignment horizontal="center" vertical="center" wrapText="1"/>
      <protection hidden="1"/>
    </xf>
    <xf numFmtId="2" fontId="35" fillId="3" borderId="10" xfId="0" applyNumberFormat="1" applyFont="1" applyFill="1" applyBorder="1" applyAlignment="1" applyProtection="1">
      <alignment horizontal="center" vertical="center" wrapText="1"/>
      <protection hidden="1"/>
    </xf>
    <xf numFmtId="0" fontId="35" fillId="9" borderId="0" xfId="0" applyFont="1" applyFill="1" applyProtection="1">
      <protection hidden="1"/>
    </xf>
    <xf numFmtId="181" fontId="35" fillId="0" borderId="2" xfId="0" quotePrefix="1" applyNumberFormat="1" applyFont="1" applyFill="1" applyBorder="1" applyAlignment="1" applyProtection="1">
      <alignment horizontal="center" vertical="center" wrapText="1"/>
      <protection hidden="1"/>
    </xf>
    <xf numFmtId="188" fontId="35" fillId="0" borderId="2" xfId="0" quotePrefix="1" applyNumberFormat="1" applyFont="1" applyFill="1" applyBorder="1" applyAlignment="1" applyProtection="1">
      <alignment horizontal="center" vertical="center" wrapText="1"/>
      <protection hidden="1"/>
    </xf>
    <xf numFmtId="181" fontId="35" fillId="3" borderId="2" xfId="0" quotePrefix="1" applyNumberFormat="1" applyFont="1" applyFill="1" applyBorder="1" applyAlignment="1" applyProtection="1">
      <alignment horizontal="center" vertical="center" wrapText="1"/>
      <protection hidden="1"/>
    </xf>
    <xf numFmtId="183" fontId="35" fillId="3" borderId="2" xfId="0" quotePrefix="1" applyNumberFormat="1" applyFont="1" applyFill="1" applyBorder="1" applyAlignment="1" applyProtection="1">
      <alignment horizontal="center" vertical="center" wrapText="1"/>
      <protection hidden="1"/>
    </xf>
    <xf numFmtId="0" fontId="35" fillId="0" borderId="12" xfId="0" applyFont="1" applyFill="1" applyBorder="1" applyAlignment="1" applyProtection="1">
      <alignment horizontal="center" vertical="center" wrapText="1"/>
      <protection hidden="1"/>
    </xf>
    <xf numFmtId="1" fontId="35" fillId="0" borderId="5" xfId="0" applyNumberFormat="1" applyFont="1" applyFill="1" applyBorder="1" applyAlignment="1" applyProtection="1">
      <alignment horizontal="center" vertical="center" wrapText="1"/>
      <protection hidden="1"/>
    </xf>
    <xf numFmtId="1" fontId="35" fillId="3" borderId="5" xfId="0" applyNumberFormat="1" applyFont="1" applyFill="1" applyBorder="1" applyAlignment="1" applyProtection="1">
      <alignment horizontal="center" vertical="center" wrapText="1"/>
      <protection hidden="1"/>
    </xf>
    <xf numFmtId="188" fontId="35" fillId="0" borderId="5" xfId="0" quotePrefix="1" applyNumberFormat="1" applyFont="1" applyFill="1" applyBorder="1" applyAlignment="1" applyProtection="1">
      <alignment horizontal="center" vertical="center" wrapText="1"/>
      <protection hidden="1"/>
    </xf>
    <xf numFmtId="183" fontId="35" fillId="3" borderId="5" xfId="0" quotePrefix="1"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2" fontId="35" fillId="3" borderId="6" xfId="0"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0" borderId="0" xfId="0" applyNumberFormat="1"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right"/>
      <protection hidden="1"/>
    </xf>
    <xf numFmtId="0" fontId="35" fillId="3" borderId="0" xfId="0" applyFont="1" applyFill="1" applyAlignment="1" applyProtection="1">
      <alignment horizontal="center" wrapText="1"/>
      <protection hidden="1"/>
    </xf>
    <xf numFmtId="0" fontId="35" fillId="3" borderId="0" xfId="0" applyFont="1" applyFill="1" applyAlignment="1" applyProtection="1">
      <alignment horizontal="justify" vertical="justify" wrapText="1"/>
      <protection hidden="1"/>
    </xf>
    <xf numFmtId="0" fontId="35" fillId="3" borderId="0" xfId="0" applyFont="1" applyFill="1" applyAlignment="1" applyProtection="1">
      <alignment vertical="justify" wrapText="1"/>
      <protection hidden="1"/>
    </xf>
    <xf numFmtId="0" fontId="36" fillId="0" borderId="0" xfId="0" applyFont="1" applyAlignment="1" applyProtection="1">
      <alignment horizontal="center" vertical="center" wrapText="1"/>
      <protection locked="0" hidden="1"/>
    </xf>
    <xf numFmtId="0" fontId="35" fillId="0" borderId="0" xfId="0" applyFont="1" applyAlignment="1" applyProtection="1">
      <alignment horizontal="justify" vertical="center"/>
      <protection hidden="1"/>
    </xf>
    <xf numFmtId="0" fontId="36" fillId="0" borderId="0" xfId="0" applyFont="1" applyAlignment="1" applyProtection="1">
      <protection hidden="1"/>
    </xf>
    <xf numFmtId="0" fontId="35" fillId="10" borderId="0" xfId="0" applyFont="1" applyFill="1" applyAlignment="1" applyProtection="1">
      <alignment horizontal="center"/>
      <protection hidden="1"/>
    </xf>
    <xf numFmtId="2" fontId="4" fillId="14" borderId="0" xfId="2" applyFont="1" applyAlignment="1" applyProtection="1">
      <alignment horizontal="center"/>
      <protection locked="0" hidden="1"/>
    </xf>
    <xf numFmtId="0" fontId="35" fillId="0" borderId="28" xfId="0" applyFont="1" applyBorder="1" applyAlignment="1" applyProtection="1">
      <protection hidden="1"/>
    </xf>
    <xf numFmtId="2" fontId="4" fillId="14" borderId="0" xfId="2" applyFont="1" applyAlignment="1" applyProtection="1">
      <alignment wrapText="1"/>
      <protection locked="0" hidden="1"/>
    </xf>
    <xf numFmtId="2" fontId="4" fillId="14" borderId="0" xfId="2" applyFont="1" applyAlignment="1" applyProtection="1">
      <alignment horizontal="center" vertical="center"/>
      <protection locked="0" hidden="1"/>
    </xf>
    <xf numFmtId="0" fontId="35" fillId="0" borderId="0" xfId="0" applyFont="1" applyAlignment="1" applyProtection="1">
      <alignment horizontal="center" vertical="center"/>
      <protection hidden="1"/>
    </xf>
    <xf numFmtId="49" fontId="36" fillId="0" borderId="0" xfId="0" applyNumberFormat="1" applyFont="1" applyAlignment="1" applyProtection="1">
      <alignment horizontal="right"/>
      <protection hidden="1"/>
    </xf>
    <xf numFmtId="0" fontId="35" fillId="0" borderId="0" xfId="0" applyFont="1" applyAlignment="1" applyProtection="1">
      <alignment horizontal="center"/>
      <protection hidden="1"/>
    </xf>
    <xf numFmtId="0" fontId="36" fillId="0" borderId="0" xfId="0" applyNumberFormat="1" applyFont="1" applyAlignment="1" applyProtection="1">
      <alignment horizontal="left"/>
      <protection hidden="1"/>
    </xf>
    <xf numFmtId="0" fontId="41" fillId="6" borderId="8" xfId="0" applyFont="1" applyFill="1" applyBorder="1" applyAlignment="1" applyProtection="1">
      <alignment horizontal="left" vertical="center" wrapText="1"/>
    </xf>
    <xf numFmtId="49" fontId="36" fillId="0" borderId="0" xfId="0" applyNumberFormat="1" applyFont="1" applyAlignment="1" applyProtection="1">
      <alignment horizontal="right"/>
      <protection hidden="1"/>
    </xf>
    <xf numFmtId="0" fontId="36" fillId="0" borderId="0" xfId="0" applyFont="1" applyAlignment="1" applyProtection="1">
      <alignment horizontal="left" vertical="center"/>
      <protection hidden="1"/>
    </xf>
    <xf numFmtId="49" fontId="36" fillId="3" borderId="0" xfId="0" applyNumberFormat="1" applyFont="1" applyFill="1" applyAlignment="1" applyProtection="1">
      <alignment horizontal="right"/>
      <protection hidden="1"/>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0" fontId="35" fillId="0" borderId="0" xfId="0" applyFont="1" applyAlignment="1" applyProtection="1">
      <alignment horizontal="justify" vertical="center" wrapText="1"/>
      <protection hidden="1"/>
    </xf>
    <xf numFmtId="0" fontId="35" fillId="0" borderId="0" xfId="0" applyFont="1" applyAlignment="1" applyProtection="1">
      <alignment horizontal="justify" vertical="justify" wrapText="1"/>
      <protection hidden="1"/>
    </xf>
    <xf numFmtId="0" fontId="35" fillId="0" borderId="0" xfId="0" applyFont="1"/>
    <xf numFmtId="0" fontId="43" fillId="0" borderId="55"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3" xfId="0" applyFont="1" applyFill="1" applyBorder="1" applyAlignment="1">
      <alignment horizontal="center" vertical="center"/>
    </xf>
    <xf numFmtId="0" fontId="23" fillId="0" borderId="0" xfId="0" applyFont="1" applyFill="1"/>
    <xf numFmtId="0" fontId="35" fillId="0" borderId="0" xfId="0" applyFont="1" applyAlignment="1">
      <alignment horizontal="center" vertical="center" wrapText="1"/>
    </xf>
    <xf numFmtId="22" fontId="35" fillId="0" borderId="0" xfId="0" applyNumberFormat="1" applyFont="1" applyAlignment="1">
      <alignment horizontal="center" vertical="center" wrapText="1"/>
    </xf>
    <xf numFmtId="0" fontId="35" fillId="0" borderId="0" xfId="0" applyFont="1" applyAlignment="1">
      <alignment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52" xfId="0" applyFont="1" applyBorder="1" applyAlignment="1">
      <alignment horizontal="center" vertical="center"/>
    </xf>
    <xf numFmtId="0" fontId="35" fillId="0" borderId="50" xfId="0" applyFont="1" applyBorder="1" applyAlignment="1">
      <alignment horizontal="center" vertical="center"/>
    </xf>
    <xf numFmtId="0" fontId="35" fillId="0" borderId="53" xfId="0" applyFont="1" applyBorder="1" applyAlignment="1">
      <alignment horizontal="center" vertical="center"/>
    </xf>
    <xf numFmtId="0" fontId="5" fillId="9" borderId="4" xfId="0" applyFont="1" applyFill="1" applyBorder="1" applyAlignment="1" applyProtection="1">
      <alignment vertical="center"/>
    </xf>
    <xf numFmtId="0" fontId="5" fillId="9" borderId="35" xfId="0" applyFont="1" applyFill="1" applyBorder="1" applyAlignment="1" applyProtection="1">
      <alignment vertical="center"/>
    </xf>
    <xf numFmtId="0" fontId="35" fillId="3" borderId="22" xfId="0" applyFont="1" applyFill="1" applyBorder="1" applyAlignment="1" applyProtection="1">
      <alignment horizontal="center" vertical="center"/>
    </xf>
    <xf numFmtId="0" fontId="35" fillId="3" borderId="22" xfId="0" applyFont="1" applyFill="1" applyBorder="1" applyAlignment="1" applyProtection="1">
      <alignment horizontal="center" vertical="center" wrapText="1"/>
    </xf>
    <xf numFmtId="2" fontId="35" fillId="25" borderId="22" xfId="2" applyFont="1" applyFill="1" applyBorder="1" applyAlignment="1" applyProtection="1">
      <alignment horizontal="center" vertical="center"/>
    </xf>
    <xf numFmtId="183" fontId="35" fillId="0" borderId="5" xfId="0" quotePrefix="1" applyNumberFormat="1" applyFont="1" applyFill="1" applyBorder="1" applyAlignment="1" applyProtection="1">
      <alignment horizontal="center" vertical="center" wrapText="1"/>
    </xf>
    <xf numFmtId="166" fontId="35" fillId="0" borderId="5" xfId="0" applyNumberFormat="1" applyFont="1" applyFill="1" applyBorder="1" applyAlignment="1" applyProtection="1">
      <alignment horizontal="center" vertical="center" wrapText="1"/>
    </xf>
    <xf numFmtId="183" fontId="35" fillId="0" borderId="2" xfId="0" quotePrefix="1" applyNumberFormat="1" applyFont="1" applyFill="1" applyBorder="1" applyAlignment="1" applyProtection="1">
      <alignment horizontal="center" vertical="center" wrapText="1"/>
    </xf>
    <xf numFmtId="183" fontId="35" fillId="3" borderId="2" xfId="0" quotePrefix="1" applyNumberFormat="1" applyFont="1" applyFill="1" applyBorder="1" applyAlignment="1" applyProtection="1">
      <alignment horizontal="center" vertical="center" wrapText="1"/>
    </xf>
    <xf numFmtId="166" fontId="35" fillId="0" borderId="2" xfId="0" applyNumberFormat="1" applyFont="1" applyFill="1" applyBorder="1" applyAlignment="1" applyProtection="1">
      <alignment horizontal="center" vertical="center" wrapText="1"/>
    </xf>
    <xf numFmtId="1" fontId="35" fillId="0" borderId="2" xfId="0" applyNumberFormat="1" applyFont="1" applyFill="1" applyBorder="1" applyAlignment="1" applyProtection="1">
      <alignment horizontal="center" vertical="center" wrapText="1"/>
    </xf>
    <xf numFmtId="181" fontId="35" fillId="0" borderId="2" xfId="0" quotePrefix="1" applyNumberFormat="1" applyFont="1" applyFill="1" applyBorder="1" applyAlignment="1" applyProtection="1">
      <alignment horizontal="center" vertical="center" wrapText="1"/>
    </xf>
    <xf numFmtId="1" fontId="35" fillId="0" borderId="5" xfId="0" applyNumberFormat="1" applyFont="1" applyFill="1" applyBorder="1" applyAlignment="1" applyProtection="1">
      <alignment horizontal="center" vertical="center" wrapText="1"/>
    </xf>
    <xf numFmtId="1" fontId="35" fillId="0" borderId="32" xfId="0" applyNumberFormat="1" applyFont="1" applyFill="1" applyBorder="1" applyAlignment="1" applyProtection="1">
      <alignment horizontal="center" vertical="center" wrapText="1"/>
    </xf>
    <xf numFmtId="182" fontId="35" fillId="0" borderId="32" xfId="0" quotePrefix="1" applyNumberFormat="1" applyFont="1" applyFill="1" applyBorder="1" applyAlignment="1" applyProtection="1">
      <alignment horizontal="center" vertical="center" wrapText="1"/>
    </xf>
    <xf numFmtId="166" fontId="35" fillId="0" borderId="32" xfId="0" applyNumberFormat="1" applyFont="1" applyFill="1" applyBorder="1" applyAlignment="1" applyProtection="1">
      <alignment horizontal="center" vertical="center" wrapText="1"/>
    </xf>
    <xf numFmtId="182" fontId="35" fillId="0" borderId="2" xfId="0" quotePrefix="1" applyNumberFormat="1" applyFont="1" applyFill="1" applyBorder="1" applyAlignment="1" applyProtection="1">
      <alignment horizontal="center" vertical="center" wrapText="1"/>
    </xf>
    <xf numFmtId="2" fontId="35" fillId="3" borderId="33" xfId="0" applyNumberFormat="1" applyFont="1" applyFill="1" applyBorder="1" applyAlignment="1" applyProtection="1">
      <alignment horizontal="center" vertical="center" wrapText="1"/>
    </xf>
    <xf numFmtId="2" fontId="35" fillId="3" borderId="10" xfId="0" applyNumberFormat="1" applyFont="1" applyFill="1" applyBorder="1" applyAlignment="1" applyProtection="1">
      <alignment horizontal="center" vertical="center" wrapText="1"/>
    </xf>
    <xf numFmtId="189" fontId="24" fillId="6" borderId="23" xfId="0" applyNumberFormat="1" applyFont="1" applyFill="1" applyBorder="1" applyAlignment="1" applyProtection="1">
      <alignment horizontal="center" vertical="center"/>
    </xf>
    <xf numFmtId="170" fontId="38" fillId="24" borderId="3" xfId="0" applyNumberFormat="1" applyFont="1" applyFill="1" applyBorder="1" applyAlignment="1">
      <alignment horizontal="center" vertical="center"/>
    </xf>
    <xf numFmtId="182" fontId="38" fillId="24" borderId="2" xfId="0" applyNumberFormat="1" applyFont="1" applyFill="1" applyBorder="1" applyAlignment="1">
      <alignment horizontal="center" vertical="center"/>
    </xf>
    <xf numFmtId="182" fontId="38" fillId="24" borderId="10" xfId="0" applyNumberFormat="1" applyFont="1" applyFill="1" applyBorder="1" applyAlignment="1">
      <alignment horizontal="center" vertical="center"/>
    </xf>
    <xf numFmtId="181" fontId="38" fillId="24" borderId="10" xfId="0" applyNumberFormat="1" applyFont="1" applyFill="1" applyBorder="1" applyAlignment="1">
      <alignment horizontal="center" vertical="center"/>
    </xf>
    <xf numFmtId="169" fontId="38" fillId="24" borderId="3" xfId="0" applyNumberFormat="1" applyFont="1" applyFill="1" applyBorder="1" applyAlignment="1">
      <alignment horizontal="center" vertical="center"/>
    </xf>
    <xf numFmtId="181" fontId="38" fillId="24" borderId="2" xfId="0" applyNumberFormat="1" applyFont="1" applyFill="1" applyBorder="1" applyAlignment="1">
      <alignment horizontal="center" vertical="center"/>
    </xf>
    <xf numFmtId="183" fontId="38" fillId="24" borderId="2" xfId="0" applyNumberFormat="1" applyFont="1" applyFill="1" applyBorder="1" applyAlignment="1">
      <alignment horizontal="center" vertical="center"/>
    </xf>
    <xf numFmtId="169" fontId="38" fillId="24" borderId="12" xfId="0" applyNumberFormat="1" applyFont="1" applyFill="1" applyBorder="1" applyAlignment="1">
      <alignment horizontal="center" vertical="center"/>
    </xf>
    <xf numFmtId="183" fontId="38" fillId="24" borderId="5" xfId="0" applyNumberFormat="1" applyFont="1" applyFill="1" applyBorder="1" applyAlignment="1">
      <alignment horizontal="center" vertical="center"/>
    </xf>
    <xf numFmtId="181" fontId="38" fillId="24" borderId="6" xfId="0" applyNumberFormat="1" applyFont="1" applyFill="1" applyBorder="1" applyAlignment="1">
      <alignment horizontal="center" vertical="center"/>
    </xf>
    <xf numFmtId="170" fontId="59" fillId="24" borderId="59" xfId="0" applyNumberFormat="1" applyFont="1" applyFill="1" applyBorder="1" applyAlignment="1">
      <alignment horizontal="center" vertical="center"/>
    </xf>
    <xf numFmtId="0" fontId="59" fillId="24" borderId="50" xfId="0" applyFont="1" applyFill="1" applyBorder="1" applyAlignment="1">
      <alignment horizontal="center" vertical="center"/>
    </xf>
    <xf numFmtId="169" fontId="59" fillId="24" borderId="53" xfId="0" applyNumberFormat="1" applyFont="1" applyFill="1" applyBorder="1" applyAlignment="1">
      <alignment horizontal="center" vertical="center"/>
    </xf>
    <xf numFmtId="0" fontId="38" fillId="24" borderId="7" xfId="0" applyFont="1" applyFill="1" applyBorder="1" applyAlignment="1">
      <alignment horizontal="center" vertical="center"/>
    </xf>
    <xf numFmtId="0" fontId="38" fillId="24" borderId="8" xfId="0" applyFont="1" applyFill="1" applyBorder="1" applyAlignment="1">
      <alignment horizontal="center" vertical="center" wrapText="1"/>
    </xf>
    <xf numFmtId="0" fontId="38" fillId="24" borderId="9" xfId="0" applyFont="1" applyFill="1" applyBorder="1" applyAlignment="1">
      <alignment horizontal="center" vertical="center"/>
    </xf>
    <xf numFmtId="170" fontId="38" fillId="24" borderId="47" xfId="0" applyNumberFormat="1" applyFont="1" applyFill="1" applyBorder="1" applyAlignment="1">
      <alignment horizontal="center" vertical="center"/>
    </xf>
    <xf numFmtId="182" fontId="38" fillId="24" borderId="1" xfId="0" applyNumberFormat="1" applyFont="1" applyFill="1" applyBorder="1" applyAlignment="1">
      <alignment horizontal="center" vertical="center"/>
    </xf>
    <xf numFmtId="182" fontId="38" fillId="24" borderId="51" xfId="0" applyNumberFormat="1" applyFont="1" applyFill="1" applyBorder="1" applyAlignment="1">
      <alignment horizontal="center" vertical="center"/>
    </xf>
    <xf numFmtId="166" fontId="29" fillId="4" borderId="32" xfId="0" applyNumberFormat="1" applyFont="1" applyFill="1" applyBorder="1" applyAlignment="1" applyProtection="1">
      <alignment horizontal="center" vertical="center"/>
      <protection locked="0" hidden="1"/>
    </xf>
    <xf numFmtId="166" fontId="29" fillId="4" borderId="33" xfId="0" applyNumberFormat="1" applyFont="1" applyFill="1" applyBorder="1" applyAlignment="1" applyProtection="1">
      <alignment horizontal="center" vertical="center"/>
      <protection locked="0" hidden="1"/>
    </xf>
    <xf numFmtId="166" fontId="29" fillId="4" borderId="1" xfId="0" applyNumberFormat="1" applyFont="1" applyFill="1" applyBorder="1" applyAlignment="1" applyProtection="1">
      <alignment horizontal="center" vertical="center"/>
      <protection locked="0" hidden="1"/>
    </xf>
    <xf numFmtId="166" fontId="29" fillId="4" borderId="51" xfId="0" applyNumberFormat="1" applyFont="1" applyFill="1" applyBorder="1" applyAlignment="1" applyProtection="1">
      <alignment horizontal="center" vertical="center"/>
      <protection locked="0" hidden="1"/>
    </xf>
    <xf numFmtId="166" fontId="29" fillId="4" borderId="49" xfId="0" applyNumberFormat="1" applyFont="1" applyFill="1" applyBorder="1" applyAlignment="1" applyProtection="1">
      <alignment horizontal="center" vertical="center"/>
      <protection locked="0" hidden="1"/>
    </xf>
    <xf numFmtId="166" fontId="29" fillId="4" borderId="56" xfId="0" applyNumberFormat="1" applyFont="1" applyFill="1" applyBorder="1" applyAlignment="1" applyProtection="1">
      <alignment horizontal="center" vertical="center"/>
      <protection locked="0" hidden="1"/>
    </xf>
    <xf numFmtId="1" fontId="24" fillId="6" borderId="30" xfId="0" applyNumberFormat="1" applyFont="1" applyFill="1" applyBorder="1" applyAlignment="1" applyProtection="1">
      <alignment horizontal="center" vertical="center"/>
    </xf>
    <xf numFmtId="168" fontId="24" fillId="6" borderId="23" xfId="0" applyNumberFormat="1" applyFont="1" applyFill="1" applyBorder="1" applyAlignment="1" applyProtection="1">
      <alignment horizontal="center" vertical="center"/>
    </xf>
    <xf numFmtId="166" fontId="53" fillId="8" borderId="24" xfId="0" applyNumberFormat="1" applyFont="1" applyFill="1" applyBorder="1" applyAlignment="1" applyProtection="1">
      <alignment horizontal="center" vertical="center"/>
      <protection hidden="1"/>
    </xf>
    <xf numFmtId="166" fontId="42" fillId="8" borderId="9" xfId="0" applyNumberFormat="1" applyFont="1" applyFill="1" applyBorder="1" applyAlignment="1" applyProtection="1">
      <alignment horizontal="center" vertical="center"/>
    </xf>
    <xf numFmtId="166" fontId="42" fillId="8" borderId="7" xfId="0" applyNumberFormat="1" applyFont="1" applyFill="1" applyBorder="1" applyAlignment="1" applyProtection="1">
      <alignment horizontal="center" vertical="center"/>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49" fontId="36" fillId="0" borderId="0" xfId="0" applyNumberFormat="1" applyFont="1" applyAlignment="1" applyProtection="1">
      <alignment horizontal="right"/>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49" fontId="36" fillId="3" borderId="0" xfId="0" applyNumberFormat="1" applyFont="1" applyFill="1" applyAlignment="1" applyProtection="1">
      <alignment horizontal="right"/>
      <protection hidden="1"/>
    </xf>
    <xf numFmtId="0" fontId="35" fillId="0" borderId="0" xfId="0" applyFont="1" applyAlignment="1" applyProtection="1">
      <alignment horizontal="justify" vertical="center" wrapText="1"/>
      <protection hidden="1"/>
    </xf>
    <xf numFmtId="0" fontId="36" fillId="0" borderId="0" xfId="0" applyFont="1" applyAlignment="1" applyProtection="1">
      <alignment horizontal="left" vertical="center"/>
      <protection hidden="1"/>
    </xf>
    <xf numFmtId="0" fontId="35" fillId="0" borderId="0" xfId="0" applyFont="1" applyAlignment="1" applyProtection="1">
      <alignment horizontal="justify" vertical="justify" wrapText="1"/>
      <protection hidden="1"/>
    </xf>
    <xf numFmtId="166" fontId="2" fillId="7" borderId="32" xfId="0" applyNumberFormat="1" applyFont="1" applyFill="1" applyBorder="1" applyAlignment="1">
      <alignment horizontal="center" vertical="center"/>
    </xf>
    <xf numFmtId="166" fontId="2" fillId="7" borderId="33" xfId="0" applyNumberFormat="1" applyFont="1" applyFill="1" applyBorder="1" applyAlignment="1">
      <alignment horizontal="center" vertical="center"/>
    </xf>
    <xf numFmtId="166" fontId="2" fillId="7" borderId="5" xfId="0" applyNumberFormat="1" applyFont="1" applyFill="1" applyBorder="1" applyAlignment="1">
      <alignment horizontal="center" vertical="center" wrapText="1"/>
    </xf>
    <xf numFmtId="166" fontId="2" fillId="7" borderId="6" xfId="0" applyNumberFormat="1" applyFont="1" applyFill="1" applyBorder="1" applyAlignment="1">
      <alignment horizontal="center" vertical="center" wrapText="1"/>
    </xf>
    <xf numFmtId="166" fontId="2" fillId="7" borderId="37" xfId="0" applyNumberFormat="1" applyFont="1" applyFill="1" applyBorder="1" applyAlignment="1">
      <alignment horizontal="center" vertical="center" wrapText="1"/>
    </xf>
    <xf numFmtId="0" fontId="36" fillId="30" borderId="39" xfId="0"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42" xfId="0" applyFont="1" applyFill="1" applyBorder="1" applyAlignment="1">
      <alignment horizontal="center" vertical="center" wrapText="1"/>
    </xf>
    <xf numFmtId="166" fontId="2" fillId="7" borderId="11" xfId="0" applyNumberFormat="1" applyFont="1" applyFill="1" applyBorder="1" applyAlignment="1">
      <alignment horizontal="center" vertical="center"/>
    </xf>
    <xf numFmtId="166" fontId="2" fillId="7" borderId="12" xfId="0" applyNumberFormat="1" applyFont="1" applyFill="1" applyBorder="1" applyAlignment="1">
      <alignment horizontal="center" vertical="center" wrapText="1"/>
    </xf>
    <xf numFmtId="166" fontId="2" fillId="7" borderId="32" xfId="0" applyNumberFormat="1" applyFont="1" applyFill="1" applyBorder="1" applyAlignment="1">
      <alignment horizontal="center" vertical="center" wrapText="1"/>
    </xf>
    <xf numFmtId="166" fontId="2" fillId="7" borderId="33" xfId="0" applyNumberFormat="1" applyFont="1" applyFill="1" applyBorder="1" applyAlignment="1">
      <alignment horizontal="center" vertical="center" wrapText="1"/>
    </xf>
    <xf numFmtId="166" fontId="2" fillId="7" borderId="40" xfId="0" applyNumberFormat="1" applyFont="1" applyFill="1" applyBorder="1" applyAlignment="1">
      <alignment horizontal="center" vertical="center" wrapText="1"/>
    </xf>
    <xf numFmtId="0" fontId="1" fillId="0" borderId="8" xfId="0" applyFont="1" applyBorder="1" applyAlignment="1">
      <alignment vertical="center"/>
    </xf>
    <xf numFmtId="166" fontId="2" fillId="7" borderId="11" xfId="0" applyNumberFormat="1" applyFont="1" applyFill="1" applyBorder="1" applyAlignment="1">
      <alignment horizontal="center" vertical="center" wrapText="1"/>
    </xf>
    <xf numFmtId="166" fontId="2" fillId="7" borderId="44" xfId="0" applyNumberFormat="1" applyFont="1" applyFill="1" applyBorder="1" applyAlignment="1">
      <alignment horizontal="center" vertical="center" wrapText="1"/>
    </xf>
    <xf numFmtId="166" fontId="2" fillId="7" borderId="35" xfId="0" applyNumberFormat="1" applyFont="1" applyFill="1" applyBorder="1" applyAlignment="1">
      <alignment horizontal="center" vertical="center" wrapText="1"/>
    </xf>
    <xf numFmtId="166" fontId="1" fillId="7" borderId="11" xfId="0" applyNumberFormat="1" applyFont="1" applyFill="1" applyBorder="1" applyAlignment="1">
      <alignment horizontal="center" vertical="center" wrapText="1"/>
    </xf>
    <xf numFmtId="166" fontId="2" fillId="11" borderId="40" xfId="0" applyNumberFormat="1" applyFont="1" applyFill="1" applyBorder="1" applyAlignment="1" applyProtection="1">
      <alignment horizontal="center" vertical="center" wrapText="1"/>
      <protection locked="0"/>
    </xf>
    <xf numFmtId="166" fontId="2" fillId="11" borderId="32" xfId="0" applyNumberFormat="1" applyFont="1" applyFill="1" applyBorder="1" applyAlignment="1" applyProtection="1">
      <alignment horizontal="center" vertical="center" wrapText="1"/>
      <protection locked="0"/>
    </xf>
    <xf numFmtId="166" fontId="2" fillId="11" borderId="33" xfId="0" applyNumberFormat="1" applyFont="1" applyFill="1" applyBorder="1" applyAlignment="1" applyProtection="1">
      <alignment horizontal="center" vertical="center" wrapText="1"/>
      <protection locked="0"/>
    </xf>
    <xf numFmtId="166" fontId="2" fillId="11" borderId="76" xfId="0" applyNumberFormat="1" applyFont="1" applyFill="1" applyBorder="1" applyAlignment="1" applyProtection="1">
      <alignment horizontal="center" vertical="center" wrapText="1"/>
      <protection locked="0"/>
    </xf>
    <xf numFmtId="166" fontId="2" fillId="11" borderId="20" xfId="0" applyNumberFormat="1" applyFont="1" applyFill="1" applyBorder="1" applyAlignment="1" applyProtection="1">
      <alignment horizontal="center" vertical="center" wrapText="1"/>
      <protection locked="0"/>
    </xf>
    <xf numFmtId="166" fontId="2" fillId="11" borderId="34" xfId="0" applyNumberFormat="1" applyFont="1" applyFill="1" applyBorder="1" applyAlignment="1" applyProtection="1">
      <alignment horizontal="center" vertical="center" wrapText="1"/>
      <protection locked="0"/>
    </xf>
    <xf numFmtId="166" fontId="2" fillId="11" borderId="37" xfId="0" applyNumberFormat="1" applyFont="1" applyFill="1" applyBorder="1" applyAlignment="1" applyProtection="1">
      <alignment horizontal="center" vertical="center" wrapText="1"/>
      <protection locked="0"/>
    </xf>
    <xf numFmtId="166" fontId="2" fillId="11" borderId="5" xfId="0" applyNumberFormat="1" applyFont="1" applyFill="1" applyBorder="1" applyAlignment="1" applyProtection="1">
      <alignment horizontal="center" vertical="center" wrapText="1"/>
      <protection locked="0"/>
    </xf>
    <xf numFmtId="166" fontId="2" fillId="11" borderId="6" xfId="0" applyNumberFormat="1" applyFont="1" applyFill="1" applyBorder="1" applyAlignment="1" applyProtection="1">
      <alignment horizontal="center" vertical="center" wrapText="1"/>
      <protection locked="0"/>
    </xf>
    <xf numFmtId="0" fontId="35" fillId="0" borderId="0" xfId="0" applyFont="1" applyAlignment="1" applyProtection="1">
      <alignment vertical="center"/>
      <protection locked="0"/>
    </xf>
    <xf numFmtId="166" fontId="1" fillId="11" borderId="40" xfId="0" applyNumberFormat="1" applyFont="1" applyFill="1" applyBorder="1" applyAlignment="1" applyProtection="1">
      <alignment horizontal="center" vertical="center" wrapText="1"/>
      <protection locked="0"/>
    </xf>
    <xf numFmtId="0" fontId="35" fillId="0" borderId="52" xfId="0" applyFont="1" applyBorder="1" applyAlignment="1" applyProtection="1">
      <alignment horizontal="center" vertical="center"/>
    </xf>
    <xf numFmtId="0" fontId="1" fillId="0" borderId="8" xfId="0" applyFont="1" applyBorder="1" applyAlignment="1" applyProtection="1">
      <alignment vertical="center"/>
    </xf>
    <xf numFmtId="0" fontId="35" fillId="0" borderId="50" xfId="0" applyFont="1" applyBorder="1" applyAlignment="1" applyProtection="1">
      <alignment horizontal="center" vertical="center"/>
    </xf>
    <xf numFmtId="0" fontId="35" fillId="0" borderId="53" xfId="0" applyFont="1" applyBorder="1" applyAlignment="1" applyProtection="1">
      <alignment horizontal="center" vertical="center"/>
    </xf>
    <xf numFmtId="0" fontId="36" fillId="30" borderId="39" xfId="0" applyFont="1" applyFill="1" applyBorder="1" applyAlignment="1" applyProtection="1">
      <alignment horizontal="center" vertical="center" wrapText="1"/>
    </xf>
    <xf numFmtId="0" fontId="36" fillId="30" borderId="42" xfId="0" applyFont="1" applyFill="1" applyBorder="1" applyAlignment="1" applyProtection="1">
      <alignment horizontal="center" vertical="center" wrapText="1"/>
    </xf>
    <xf numFmtId="166" fontId="2" fillId="7" borderId="11" xfId="0" applyNumberFormat="1" applyFont="1" applyFill="1" applyBorder="1" applyAlignment="1" applyProtection="1">
      <alignment horizontal="center" vertical="center" wrapText="1"/>
    </xf>
    <xf numFmtId="0" fontId="36" fillId="30" borderId="46" xfId="0" applyFont="1" applyFill="1" applyBorder="1" applyAlignment="1">
      <alignment horizontal="center" vertical="center" wrapText="1"/>
    </xf>
    <xf numFmtId="0" fontId="36" fillId="30" borderId="36" xfId="0" applyFont="1" applyFill="1" applyBorder="1" applyAlignment="1">
      <alignment horizontal="center" vertical="center" wrapText="1"/>
    </xf>
    <xf numFmtId="166" fontId="1" fillId="7" borderId="32" xfId="0" applyNumberFormat="1" applyFont="1" applyFill="1" applyBorder="1" applyAlignment="1">
      <alignment horizontal="center" vertical="center" wrapText="1"/>
    </xf>
    <xf numFmtId="166" fontId="1" fillId="7" borderId="33" xfId="0" applyNumberFormat="1" applyFont="1" applyFill="1" applyBorder="1" applyAlignment="1">
      <alignment horizontal="center" vertical="center" wrapText="1"/>
    </xf>
    <xf numFmtId="166" fontId="1" fillId="7" borderId="12" xfId="0" applyNumberFormat="1" applyFont="1" applyFill="1" applyBorder="1" applyAlignment="1">
      <alignment horizontal="center" vertical="center" wrapText="1"/>
    </xf>
    <xf numFmtId="166" fontId="1" fillId="7" borderId="5" xfId="0" applyNumberFormat="1" applyFont="1" applyFill="1" applyBorder="1" applyAlignment="1">
      <alignment horizontal="center" vertical="center" wrapText="1"/>
    </xf>
    <xf numFmtId="166" fontId="1" fillId="7" borderId="6" xfId="0" applyNumberFormat="1" applyFont="1" applyFill="1" applyBorder="1" applyAlignment="1">
      <alignment horizontal="center" vertical="center" wrapText="1"/>
    </xf>
    <xf numFmtId="0" fontId="36" fillId="30" borderId="46" xfId="0" applyFont="1" applyFill="1" applyBorder="1" applyAlignment="1" applyProtection="1">
      <alignment horizontal="center" vertical="center" wrapText="1"/>
    </xf>
    <xf numFmtId="0" fontId="36" fillId="30" borderId="36" xfId="0" applyFont="1" applyFill="1" applyBorder="1" applyAlignment="1" applyProtection="1">
      <alignment horizontal="center" vertical="center" wrapText="1"/>
    </xf>
    <xf numFmtId="166" fontId="2" fillId="7" borderId="32" xfId="0" applyNumberFormat="1" applyFont="1" applyFill="1" applyBorder="1" applyAlignment="1" applyProtection="1">
      <alignment horizontal="center" vertical="center" wrapText="1"/>
    </xf>
    <xf numFmtId="166" fontId="2" fillId="7" borderId="33" xfId="0" applyNumberFormat="1" applyFont="1" applyFill="1" applyBorder="1" applyAlignment="1" applyProtection="1">
      <alignment horizontal="center" vertical="center" wrapText="1"/>
    </xf>
    <xf numFmtId="166" fontId="2" fillId="7" borderId="12" xfId="0" applyNumberFormat="1" applyFont="1" applyFill="1" applyBorder="1" applyAlignment="1" applyProtection="1">
      <alignment horizontal="center" vertical="center" wrapText="1"/>
    </xf>
    <xf numFmtId="166" fontId="2" fillId="7" borderId="5" xfId="0" applyNumberFormat="1" applyFont="1" applyFill="1" applyBorder="1" applyAlignment="1" applyProtection="1">
      <alignment horizontal="center" vertical="center" wrapText="1"/>
    </xf>
    <xf numFmtId="166" fontId="2" fillId="7" borderId="6" xfId="0" applyNumberFormat="1" applyFont="1" applyFill="1" applyBorder="1" applyAlignment="1" applyProtection="1">
      <alignment horizontal="center" vertical="center" wrapText="1"/>
    </xf>
    <xf numFmtId="0" fontId="10" fillId="23" borderId="36" xfId="0" applyFont="1" applyFill="1" applyBorder="1" applyAlignment="1" applyProtection="1">
      <alignment horizontal="center" vertical="center" wrapText="1"/>
    </xf>
    <xf numFmtId="0" fontId="10" fillId="23" borderId="46" xfId="0" applyFont="1" applyFill="1" applyBorder="1" applyAlignment="1" applyProtection="1">
      <alignment horizontal="center" vertical="center" wrapText="1"/>
    </xf>
    <xf numFmtId="0" fontId="10" fillId="23" borderId="58" xfId="0" applyFont="1" applyFill="1" applyBorder="1" applyAlignment="1" applyProtection="1">
      <alignment horizontal="center" vertical="center" wrapText="1"/>
    </xf>
    <xf numFmtId="9" fontId="42" fillId="8" borderId="38" xfId="7" applyNumberFormat="1" applyFont="1" applyFill="1" applyBorder="1" applyAlignment="1" applyProtection="1">
      <alignment horizontal="center" vertical="center"/>
      <protection hidden="1"/>
    </xf>
    <xf numFmtId="0" fontId="10" fillId="8" borderId="45" xfId="0" applyFont="1" applyFill="1" applyBorder="1" applyAlignment="1" applyProtection="1">
      <alignment horizontal="center" vertical="center" wrapText="1"/>
    </xf>
    <xf numFmtId="0" fontId="8" fillId="8" borderId="45" xfId="0" applyFont="1" applyFill="1" applyBorder="1" applyAlignment="1" applyProtection="1">
      <alignment horizontal="center" vertical="center" wrapText="1"/>
    </xf>
    <xf numFmtId="0" fontId="39" fillId="8" borderId="33" xfId="0" applyFont="1" applyFill="1" applyBorder="1" applyAlignment="1" applyProtection="1">
      <alignment horizontal="center" vertical="center" wrapText="1"/>
      <protection hidden="1"/>
    </xf>
    <xf numFmtId="0" fontId="39" fillId="8" borderId="6" xfId="0" applyFont="1" applyFill="1" applyBorder="1" applyAlignment="1" applyProtection="1">
      <alignment horizontal="center" vertical="center" wrapText="1"/>
      <protection hidden="1"/>
    </xf>
    <xf numFmtId="166" fontId="10" fillId="8" borderId="32" xfId="0" applyNumberFormat="1"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 fillId="0" borderId="8" xfId="0" applyFont="1" applyBorder="1" applyAlignment="1">
      <alignment horizontal="center" vertical="center"/>
    </xf>
    <xf numFmtId="0" fontId="1" fillId="0" borderId="50" xfId="0" applyFont="1" applyBorder="1" applyAlignment="1">
      <alignment horizontal="center" vertical="center"/>
    </xf>
    <xf numFmtId="0" fontId="1" fillId="0" borderId="50" xfId="0" applyFont="1" applyBorder="1" applyAlignment="1" applyProtection="1">
      <alignment horizontal="center" vertical="center"/>
    </xf>
    <xf numFmtId="2" fontId="9" fillId="23" borderId="30" xfId="1" applyNumberFormat="1" applyFont="1" applyFill="1" applyBorder="1" applyAlignment="1" applyProtection="1">
      <alignment horizontal="center" vertical="center" wrapText="1"/>
    </xf>
    <xf numFmtId="164" fontId="35" fillId="0" borderId="0" xfId="0" applyNumberFormat="1" applyFont="1" applyAlignment="1" applyProtection="1">
      <alignment vertical="center"/>
      <protection hidden="1"/>
    </xf>
    <xf numFmtId="0" fontId="24" fillId="0" borderId="33"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wrapText="1"/>
      <protection hidden="1"/>
    </xf>
    <xf numFmtId="0" fontId="24" fillId="0" borderId="34" xfId="0" applyFont="1" applyFill="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3" borderId="22"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2" fontId="4" fillId="25" borderId="22" xfId="2"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protection hidden="1"/>
    </xf>
    <xf numFmtId="0" fontId="24" fillId="3" borderId="74" xfId="0" applyFont="1" applyFill="1" applyBorder="1" applyAlignment="1" applyProtection="1">
      <alignment horizontal="center" vertical="center" wrapText="1"/>
      <protection hidden="1"/>
    </xf>
    <xf numFmtId="0" fontId="24" fillId="3" borderId="33" xfId="0" applyFont="1" applyFill="1" applyBorder="1" applyAlignment="1" applyProtection="1">
      <alignment horizontal="center" vertical="center" wrapText="1"/>
      <protection hidden="1"/>
    </xf>
    <xf numFmtId="0" fontId="24" fillId="3" borderId="34" xfId="0" applyFont="1" applyFill="1" applyBorder="1" applyAlignment="1" applyProtection="1">
      <alignment horizontal="center" vertical="center" wrapText="1"/>
      <protection hidden="1"/>
    </xf>
    <xf numFmtId="1" fontId="23" fillId="3" borderId="2" xfId="0" applyNumberFormat="1" applyFont="1" applyFill="1" applyBorder="1" applyAlignment="1" applyProtection="1">
      <alignment horizontal="center" vertical="center" wrapText="1"/>
    </xf>
    <xf numFmtId="1" fontId="23" fillId="3" borderId="32" xfId="0" applyNumberFormat="1" applyFont="1" applyFill="1" applyBorder="1" applyAlignment="1" applyProtection="1">
      <alignment horizontal="center" vertical="center" wrapText="1"/>
    </xf>
    <xf numFmtId="182" fontId="23" fillId="0" borderId="32" xfId="0" quotePrefix="1" applyNumberFormat="1" applyFont="1" applyFill="1" applyBorder="1" applyAlignment="1" applyProtection="1">
      <alignment horizontal="center" vertical="center" wrapText="1"/>
    </xf>
    <xf numFmtId="182" fontId="23" fillId="0" borderId="2" xfId="0" quotePrefix="1" applyNumberFormat="1" applyFont="1" applyFill="1" applyBorder="1" applyAlignment="1" applyProtection="1">
      <alignment horizontal="center" vertical="center" wrapText="1"/>
    </xf>
    <xf numFmtId="181" fontId="23" fillId="0" borderId="2" xfId="0" quotePrefix="1" applyNumberFormat="1" applyFont="1" applyFill="1" applyBorder="1" applyAlignment="1" applyProtection="1">
      <alignment horizontal="center" vertical="center" wrapText="1"/>
    </xf>
    <xf numFmtId="183" fontId="23" fillId="0" borderId="2" xfId="0" quotePrefix="1" applyNumberFormat="1" applyFont="1" applyFill="1" applyBorder="1" applyAlignment="1" applyProtection="1">
      <alignment horizontal="center" vertical="center" wrapText="1"/>
    </xf>
    <xf numFmtId="0" fontId="43" fillId="0" borderId="0" xfId="0" applyFont="1" applyAlignment="1" applyProtection="1">
      <alignment horizontal="center" vertical="center" wrapText="1"/>
      <protection locked="0" hidden="1"/>
    </xf>
    <xf numFmtId="181" fontId="23" fillId="3" borderId="2" xfId="0" quotePrefix="1" applyNumberFormat="1" applyFont="1" applyFill="1" applyBorder="1" applyAlignment="1" applyProtection="1">
      <alignment horizontal="center" vertical="center" wrapText="1"/>
    </xf>
    <xf numFmtId="183" fontId="23" fillId="3" borderId="2" xfId="0" quotePrefix="1" applyNumberFormat="1" applyFont="1" applyFill="1" applyBorder="1" applyAlignment="1" applyProtection="1">
      <alignment horizontal="center" vertical="center" wrapText="1"/>
    </xf>
    <xf numFmtId="1" fontId="23" fillId="3" borderId="5" xfId="0" applyNumberFormat="1" applyFont="1" applyFill="1" applyBorder="1" applyAlignment="1" applyProtection="1">
      <alignment horizontal="center" vertical="center" wrapText="1"/>
    </xf>
    <xf numFmtId="183" fontId="23" fillId="3" borderId="5" xfId="0" quotePrefix="1" applyNumberFormat="1"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hidden="1"/>
    </xf>
    <xf numFmtId="0" fontId="24" fillId="8" borderId="15" xfId="0"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wrapText="1"/>
    </xf>
    <xf numFmtId="0" fontId="18" fillId="15" borderId="15"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4" fillId="6" borderId="52" xfId="0" applyFont="1" applyFill="1" applyBorder="1" applyAlignment="1" applyProtection="1">
      <alignment horizontal="center" vertical="center"/>
    </xf>
    <xf numFmtId="0" fontId="4" fillId="6" borderId="50"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0" fontId="17" fillId="5" borderId="24" xfId="0" applyFont="1" applyFill="1" applyBorder="1" applyAlignment="1" applyProtection="1">
      <alignment horizontal="center" vertical="center"/>
    </xf>
    <xf numFmtId="0" fontId="35" fillId="6" borderId="32" xfId="0" applyFont="1" applyFill="1" applyBorder="1" applyAlignment="1" applyProtection="1">
      <alignment horizontal="center" vertical="center"/>
    </xf>
    <xf numFmtId="0" fontId="52" fillId="8" borderId="50" xfId="0" applyFont="1" applyFill="1" applyBorder="1" applyAlignment="1" applyProtection="1">
      <alignment horizontal="center" vertical="center"/>
    </xf>
    <xf numFmtId="0" fontId="28" fillId="8" borderId="27" xfId="0" applyFont="1" applyFill="1" applyBorder="1" applyAlignment="1" applyProtection="1">
      <alignment horizontal="center" vertical="center"/>
    </xf>
    <xf numFmtId="0" fontId="28" fillId="8" borderId="49" xfId="0" applyFont="1" applyFill="1" applyBorder="1" applyAlignment="1" applyProtection="1">
      <alignment horizontal="center" vertical="center"/>
    </xf>
    <xf numFmtId="0" fontId="4" fillId="8" borderId="32" xfId="0" applyFont="1" applyFill="1" applyBorder="1" applyAlignment="1" applyProtection="1">
      <alignment horizontal="center" vertical="top" wrapText="1"/>
    </xf>
    <xf numFmtId="0" fontId="4" fillId="8" borderId="33" xfId="0" applyFont="1" applyFill="1" applyBorder="1" applyAlignment="1" applyProtection="1">
      <alignment horizontal="center" vertical="top" wrapText="1"/>
    </xf>
    <xf numFmtId="0" fontId="4" fillId="6" borderId="2"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2" fontId="34" fillId="8" borderId="15"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2" fontId="34" fillId="8" borderId="16" xfId="0" applyNumberFormat="1" applyFont="1" applyFill="1" applyBorder="1" applyAlignment="1" applyProtection="1">
      <alignment horizontal="center" vertical="center" wrapText="1"/>
      <protection hidden="1"/>
    </xf>
    <xf numFmtId="0" fontId="40" fillId="8" borderId="55" xfId="0" applyFont="1" applyFill="1" applyBorder="1" applyAlignment="1" applyProtection="1">
      <alignment horizontal="center" vertical="center" wrapText="1"/>
    </xf>
    <xf numFmtId="0" fontId="40" fillId="8" borderId="23" xfId="0" applyFont="1" applyFill="1" applyBorder="1" applyAlignment="1" applyProtection="1">
      <alignment horizontal="center" vertical="center" wrapText="1"/>
    </xf>
    <xf numFmtId="0" fontId="6" fillId="5" borderId="11" xfId="0" applyFont="1" applyFill="1" applyBorder="1" applyAlignment="1" applyProtection="1">
      <alignment horizontal="left" vertical="center" wrapText="1"/>
    </xf>
    <xf numFmtId="0" fontId="6" fillId="5" borderId="32" xfId="0" applyFont="1" applyFill="1" applyBorder="1" applyAlignment="1" applyProtection="1">
      <alignment horizontal="left" vertical="center" wrapText="1"/>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4" fillId="6" borderId="1" xfId="0" applyFont="1" applyFill="1" applyBorder="1" applyAlignment="1" applyProtection="1">
      <alignment horizontal="center" wrapText="1"/>
    </xf>
    <xf numFmtId="0" fontId="24" fillId="6" borderId="1" xfId="0" applyFont="1" applyFill="1" applyBorder="1" applyAlignment="1" applyProtection="1">
      <alignment horizontal="center" wrapText="1"/>
    </xf>
    <xf numFmtId="0" fontId="24" fillId="6" borderId="51" xfId="0" applyFont="1" applyFill="1" applyBorder="1" applyAlignment="1" applyProtection="1">
      <alignment horizontal="center" wrapText="1"/>
    </xf>
    <xf numFmtId="0" fontId="18" fillId="5" borderId="21"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44" fillId="5" borderId="15" xfId="0" applyFont="1" applyFill="1" applyBorder="1" applyAlignment="1" applyProtection="1">
      <alignment horizontal="center" vertical="center"/>
    </xf>
    <xf numFmtId="0" fontId="44" fillId="5" borderId="31" xfId="0" applyFont="1" applyFill="1" applyBorder="1" applyAlignment="1" applyProtection="1">
      <alignment horizontal="center" vertical="center"/>
    </xf>
    <xf numFmtId="0" fontId="44" fillId="5" borderId="30" xfId="0" applyFont="1" applyFill="1" applyBorder="1" applyAlignment="1" applyProtection="1">
      <alignment horizontal="center" vertical="center"/>
    </xf>
    <xf numFmtId="0" fontId="44" fillId="5" borderId="16" xfId="0" applyFont="1" applyFill="1" applyBorder="1" applyAlignment="1" applyProtection="1">
      <alignment horizontal="center" vertical="center"/>
    </xf>
    <xf numFmtId="0" fontId="44" fillId="15" borderId="30" xfId="0" applyFont="1" applyFill="1" applyBorder="1" applyAlignment="1" applyProtection="1">
      <alignment horizontal="center" vertical="center"/>
    </xf>
    <xf numFmtId="0" fontId="44" fillId="15" borderId="16" xfId="0" applyFont="1" applyFill="1" applyBorder="1" applyAlignment="1" applyProtection="1">
      <alignment horizontal="center" vertical="center"/>
    </xf>
    <xf numFmtId="0" fontId="43" fillId="15" borderId="15" xfId="0" applyFont="1" applyFill="1" applyBorder="1" applyAlignment="1" applyProtection="1">
      <alignment horizontal="center" vertical="center" wrapText="1"/>
      <protection hidden="1"/>
    </xf>
    <xf numFmtId="0" fontId="43" fillId="15" borderId="17" xfId="0" applyFont="1" applyFill="1" applyBorder="1" applyAlignment="1" applyProtection="1">
      <alignment horizontal="center" vertical="center" wrapText="1"/>
      <protection hidden="1"/>
    </xf>
    <xf numFmtId="0" fontId="43" fillId="15" borderId="16" xfId="0" applyFont="1" applyFill="1" applyBorder="1" applyAlignment="1" applyProtection="1">
      <alignment horizontal="center" vertical="center" wrapText="1"/>
      <protection hidden="1"/>
    </xf>
    <xf numFmtId="2" fontId="6" fillId="8" borderId="15" xfId="0" applyNumberFormat="1" applyFont="1" applyFill="1" applyBorder="1" applyAlignment="1" applyProtection="1">
      <alignment horizontal="center" vertical="center" wrapText="1"/>
      <protection hidden="1"/>
    </xf>
    <xf numFmtId="2" fontId="6" fillId="8" borderId="17" xfId="0" applyNumberFormat="1" applyFont="1" applyFill="1" applyBorder="1" applyAlignment="1" applyProtection="1">
      <alignment horizontal="center" vertical="center" wrapText="1"/>
      <protection hidden="1"/>
    </xf>
    <xf numFmtId="2" fontId="6" fillId="8" borderId="16" xfId="0" applyNumberFormat="1" applyFont="1" applyFill="1" applyBorder="1" applyAlignment="1" applyProtection="1">
      <alignment horizontal="center" vertical="center" wrapText="1"/>
      <protection hidden="1"/>
    </xf>
    <xf numFmtId="0" fontId="15" fillId="11" borderId="25" xfId="0" applyFont="1" applyFill="1" applyBorder="1" applyAlignment="1" applyProtection="1">
      <alignment horizontal="center"/>
      <protection locked="0"/>
    </xf>
    <xf numFmtId="0" fontId="15" fillId="11" borderId="26" xfId="0" applyFont="1" applyFill="1" applyBorder="1" applyAlignment="1" applyProtection="1">
      <alignment horizontal="center"/>
      <protection locked="0"/>
    </xf>
    <xf numFmtId="0" fontId="15" fillId="11" borderId="24" xfId="0" applyFont="1" applyFill="1" applyBorder="1" applyAlignment="1" applyProtection="1">
      <alignment horizontal="center"/>
      <protection locked="0"/>
    </xf>
    <xf numFmtId="0" fontId="15" fillId="11" borderId="21" xfId="0" applyFont="1" applyFill="1" applyBorder="1" applyAlignment="1" applyProtection="1">
      <alignment horizontal="center"/>
      <protection locked="0"/>
    </xf>
    <xf numFmtId="0" fontId="15" fillId="11" borderId="0" xfId="0" applyFont="1" applyFill="1" applyBorder="1" applyAlignment="1" applyProtection="1">
      <alignment horizontal="center"/>
      <protection locked="0"/>
    </xf>
    <xf numFmtId="0" fontId="15" fillId="11" borderId="29" xfId="0" applyFont="1" applyFill="1" applyBorder="1" applyAlignment="1" applyProtection="1">
      <alignment horizontal="center"/>
      <protection locked="0"/>
    </xf>
    <xf numFmtId="0" fontId="15" fillId="11" borderId="55" xfId="0" applyFont="1" applyFill="1" applyBorder="1" applyAlignment="1" applyProtection="1">
      <alignment horizontal="center"/>
      <protection locked="0"/>
    </xf>
    <xf numFmtId="0" fontId="15" fillId="11" borderId="28" xfId="0" applyFont="1" applyFill="1" applyBorder="1" applyAlignment="1" applyProtection="1">
      <alignment horizontal="center"/>
      <protection locked="0"/>
    </xf>
    <xf numFmtId="0" fontId="15" fillId="11" borderId="23" xfId="0" applyFont="1" applyFill="1" applyBorder="1" applyAlignment="1" applyProtection="1">
      <alignment horizontal="center"/>
      <protection locked="0"/>
    </xf>
    <xf numFmtId="0" fontId="6" fillId="5" borderId="26" xfId="0" applyFont="1" applyFill="1" applyBorder="1" applyAlignment="1" applyProtection="1">
      <alignment horizontal="center" vertical="center"/>
    </xf>
    <xf numFmtId="0" fontId="24" fillId="6" borderId="7"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24" fillId="6" borderId="25" xfId="0" applyFont="1" applyFill="1" applyBorder="1" applyAlignment="1" applyProtection="1">
      <alignment horizontal="center" vertical="center" wrapText="1"/>
    </xf>
    <xf numFmtId="0" fontId="24" fillId="6" borderId="24" xfId="0" applyFont="1" applyFill="1" applyBorder="1" applyAlignment="1" applyProtection="1">
      <alignment horizontal="center" vertical="center" wrapText="1"/>
    </xf>
    <xf numFmtId="0" fontId="24" fillId="6" borderId="55"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24" fillId="6" borderId="30" xfId="0" applyFont="1" applyFill="1" applyBorder="1" applyAlignment="1" applyProtection="1">
      <alignment horizontal="right" vertical="center" wrapText="1"/>
    </xf>
    <xf numFmtId="0" fontId="24" fillId="6" borderId="31" xfId="0" applyFont="1" applyFill="1" applyBorder="1" applyAlignment="1" applyProtection="1">
      <alignment horizontal="right" vertical="center" wrapText="1"/>
    </xf>
    <xf numFmtId="166" fontId="24" fillId="6" borderId="30" xfId="0" applyNumberFormat="1" applyFont="1" applyFill="1" applyBorder="1" applyAlignment="1" applyProtection="1">
      <alignment horizontal="right" vertical="center" wrapText="1"/>
    </xf>
    <xf numFmtId="166" fontId="24" fillId="6" borderId="31" xfId="0" applyNumberFormat="1" applyFont="1" applyFill="1" applyBorder="1" applyAlignment="1" applyProtection="1">
      <alignment horizontal="right" vertical="center" wrapText="1"/>
    </xf>
    <xf numFmtId="0" fontId="18" fillId="5" borderId="15"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6" fillId="15" borderId="15" xfId="0" applyFont="1" applyFill="1" applyBorder="1" applyAlignment="1" applyProtection="1">
      <alignment horizontal="center" vertical="center"/>
    </xf>
    <xf numFmtId="0" fontId="6" fillId="15" borderId="17" xfId="0" applyFont="1" applyFill="1" applyBorder="1" applyAlignment="1" applyProtection="1">
      <alignment horizontal="center" vertical="center"/>
    </xf>
    <xf numFmtId="0" fontId="6" fillId="15" borderId="16"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17" xfId="0" applyFont="1" applyFill="1" applyBorder="1" applyAlignment="1" applyProtection="1">
      <alignment horizontal="center" vertical="center"/>
    </xf>
    <xf numFmtId="0" fontId="23" fillId="15" borderId="16" xfId="0" applyFont="1" applyFill="1" applyBorder="1" applyAlignment="1" applyProtection="1">
      <alignment horizontal="center" vertical="center"/>
    </xf>
    <xf numFmtId="0" fontId="24" fillId="6" borderId="7"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164" fontId="9" fillId="11" borderId="17" xfId="0" applyNumberFormat="1" applyFont="1" applyFill="1" applyBorder="1" applyAlignment="1" applyProtection="1">
      <alignment horizontal="center" vertical="center"/>
      <protection hidden="1"/>
    </xf>
    <xf numFmtId="0" fontId="9" fillId="11" borderId="16" xfId="0" applyFont="1" applyFill="1" applyBorder="1" applyAlignment="1" applyProtection="1">
      <alignment horizontal="center" vertical="center"/>
      <protection hidden="1"/>
    </xf>
    <xf numFmtId="0" fontId="8" fillId="6" borderId="3"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xf>
    <xf numFmtId="0" fontId="8" fillId="8" borderId="3" xfId="0" applyFont="1" applyFill="1" applyBorder="1" applyAlignment="1" applyProtection="1">
      <alignment horizontal="left" vertical="center" wrapText="1"/>
    </xf>
    <xf numFmtId="0" fontId="8" fillId="8" borderId="2" xfId="0" applyFont="1" applyFill="1" applyBorder="1" applyAlignment="1" applyProtection="1">
      <alignment horizontal="left" vertical="center" wrapText="1"/>
    </xf>
    <xf numFmtId="0" fontId="6" fillId="5" borderId="25" xfId="0"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2" fontId="4" fillId="14" borderId="38" xfId="2" applyBorder="1" applyAlignment="1" applyProtection="1">
      <alignment horizontal="center" vertical="center"/>
      <protection locked="0" hidden="1"/>
    </xf>
    <xf numFmtId="2" fontId="4" fillId="14" borderId="67" xfId="2" applyBorder="1" applyAlignment="1" applyProtection="1">
      <alignment horizontal="center" vertical="center"/>
      <protection locked="0" hidden="1"/>
    </xf>
    <xf numFmtId="0" fontId="13" fillId="5" borderId="43" xfId="0" applyFont="1" applyFill="1" applyBorder="1" applyAlignment="1" applyProtection="1">
      <alignment horizontal="center" vertical="center" wrapText="1"/>
    </xf>
    <xf numFmtId="0" fontId="13" fillId="5" borderId="49" xfId="0" applyFont="1" applyFill="1" applyBorder="1" applyAlignment="1" applyProtection="1">
      <alignment horizontal="center" vertical="center" wrapText="1"/>
    </xf>
    <xf numFmtId="0" fontId="8" fillId="6" borderId="66"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xf>
    <xf numFmtId="0" fontId="6" fillId="15" borderId="26" xfId="0" applyFont="1" applyFill="1" applyBorder="1" applyAlignment="1" applyProtection="1">
      <alignment horizontal="center" vertical="center"/>
    </xf>
    <xf numFmtId="0" fontId="6" fillId="15" borderId="64" xfId="0" applyFont="1" applyFill="1" applyBorder="1" applyAlignment="1" applyProtection="1">
      <alignment horizontal="center" vertical="center"/>
    </xf>
    <xf numFmtId="0" fontId="13" fillId="15" borderId="15" xfId="0" applyFont="1" applyFill="1" applyBorder="1" applyAlignment="1" applyProtection="1">
      <alignment horizontal="center" vertical="center" wrapText="1"/>
    </xf>
    <xf numFmtId="0" fontId="13" fillId="15" borderId="17" xfId="0" applyFont="1" applyFill="1" applyBorder="1" applyAlignment="1" applyProtection="1">
      <alignment horizontal="center" vertical="center" wrapText="1"/>
    </xf>
    <xf numFmtId="0" fontId="8" fillId="8" borderId="12"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xf>
    <xf numFmtId="0" fontId="5" fillId="9" borderId="35" xfId="0" applyFont="1" applyFill="1" applyBorder="1" applyAlignment="1" applyProtection="1">
      <alignment horizontal="center" vertical="center"/>
    </xf>
    <xf numFmtId="164" fontId="8" fillId="13" borderId="55" xfId="0" applyNumberFormat="1" applyFont="1" applyFill="1" applyBorder="1" applyAlignment="1" applyProtection="1">
      <alignment horizontal="center" vertical="center" wrapText="1"/>
    </xf>
    <xf numFmtId="164" fontId="8" fillId="13" borderId="66" xfId="0" applyNumberFormat="1" applyFont="1" applyFill="1" applyBorder="1" applyAlignment="1" applyProtection="1">
      <alignment horizontal="center" vertical="center" wrapText="1"/>
    </xf>
    <xf numFmtId="0" fontId="6" fillId="5" borderId="52"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53" xfId="0" applyFont="1" applyFill="1" applyBorder="1" applyAlignment="1" applyProtection="1">
      <alignment horizontal="center" vertical="center"/>
    </xf>
    <xf numFmtId="0" fontId="4" fillId="3" borderId="7" xfId="0" applyFont="1" applyFill="1" applyBorder="1" applyAlignment="1" applyProtection="1">
      <alignment horizontal="center"/>
    </xf>
    <xf numFmtId="0" fontId="4" fillId="3" borderId="30" xfId="0" applyFont="1" applyFill="1" applyBorder="1" applyAlignment="1" applyProtection="1">
      <alignment horizontal="center"/>
    </xf>
    <xf numFmtId="0" fontId="46" fillId="0" borderId="15"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4" fillId="14" borderId="25" xfId="2" applyNumberFormat="1" applyBorder="1" applyAlignment="1" applyProtection="1">
      <alignment horizontal="center" vertical="center"/>
      <protection locked="0" hidden="1"/>
    </xf>
    <xf numFmtId="0" fontId="4" fillId="14" borderId="24" xfId="2" applyNumberFormat="1" applyBorder="1" applyAlignment="1" applyProtection="1">
      <alignment horizontal="center" vertical="center"/>
      <protection locked="0" hidden="1"/>
    </xf>
    <xf numFmtId="0" fontId="4" fillId="14" borderId="55" xfId="2" applyNumberFormat="1" applyBorder="1" applyAlignment="1" applyProtection="1">
      <alignment horizontal="center" vertical="center"/>
      <protection locked="0" hidden="1"/>
    </xf>
    <xf numFmtId="0" fontId="4" fillId="14" borderId="23" xfId="2" applyNumberFormat="1" applyBorder="1" applyAlignment="1" applyProtection="1">
      <alignment horizontal="center" vertical="center"/>
      <protection locked="0" hidden="1"/>
    </xf>
    <xf numFmtId="0" fontId="8" fillId="6" borderId="36" xfId="0" applyFont="1" applyFill="1" applyBorder="1" applyAlignment="1" applyProtection="1">
      <alignment horizontal="left" vertical="center" wrapText="1"/>
    </xf>
    <xf numFmtId="0" fontId="8" fillId="6" borderId="37" xfId="0" applyFont="1" applyFill="1" applyBorder="1" applyAlignment="1" applyProtection="1">
      <alignment horizontal="left" vertical="center" wrapText="1"/>
    </xf>
    <xf numFmtId="0" fontId="42" fillId="8" borderId="26" xfId="0" applyFont="1" applyFill="1" applyBorder="1" applyAlignment="1" applyProtection="1">
      <alignment horizontal="center" vertical="center" wrapText="1"/>
    </xf>
    <xf numFmtId="0" fontId="42" fillId="8" borderId="24" xfId="0" applyFont="1" applyFill="1" applyBorder="1" applyAlignment="1" applyProtection="1">
      <alignment horizontal="center" vertical="center" wrapText="1"/>
    </xf>
    <xf numFmtId="0" fontId="42" fillId="8" borderId="28" xfId="0" applyFont="1" applyFill="1" applyBorder="1" applyAlignment="1" applyProtection="1">
      <alignment horizontal="center" vertical="center" wrapText="1"/>
    </xf>
    <xf numFmtId="0" fontId="42" fillId="8" borderId="23" xfId="0" applyFont="1" applyFill="1" applyBorder="1" applyAlignment="1" applyProtection="1">
      <alignment horizontal="center" vertical="center" wrapText="1"/>
    </xf>
    <xf numFmtId="0" fontId="4" fillId="6" borderId="32" xfId="0" applyFont="1" applyFill="1" applyBorder="1" applyAlignment="1" applyProtection="1">
      <alignment horizontal="center" vertical="top" wrapText="1"/>
    </xf>
    <xf numFmtId="0" fontId="4" fillId="6" borderId="33" xfId="0" applyFont="1" applyFill="1" applyBorder="1" applyAlignment="1" applyProtection="1">
      <alignment horizontal="center" vertical="top" wrapText="1"/>
    </xf>
    <xf numFmtId="0" fontId="5" fillId="8" borderId="12"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164" fontId="9" fillId="11" borderId="17" xfId="0" applyNumberFormat="1" applyFont="1" applyFill="1" applyBorder="1" applyAlignment="1" applyProtection="1">
      <alignment horizontal="center" vertical="center"/>
      <protection locked="0" hidden="1"/>
    </xf>
    <xf numFmtId="0" fontId="9" fillId="11" borderId="16" xfId="0" applyFont="1" applyFill="1" applyBorder="1" applyAlignment="1" applyProtection="1">
      <alignment horizontal="center" vertical="center"/>
      <protection locked="0" hidden="1"/>
    </xf>
    <xf numFmtId="2" fontId="42" fillId="8" borderId="15" xfId="0" applyNumberFormat="1" applyFont="1" applyFill="1" applyBorder="1" applyAlignment="1" applyProtection="1">
      <alignment horizontal="center" vertical="center" wrapText="1"/>
      <protection hidden="1"/>
    </xf>
    <xf numFmtId="2" fontId="42" fillId="8" borderId="17" xfId="0" applyNumberFormat="1" applyFont="1" applyFill="1" applyBorder="1" applyAlignment="1" applyProtection="1">
      <alignment horizontal="center" vertical="center" wrapText="1"/>
      <protection hidden="1"/>
    </xf>
    <xf numFmtId="2" fontId="42" fillId="8" borderId="16" xfId="0" applyNumberFormat="1" applyFont="1" applyFill="1" applyBorder="1" applyAlignment="1" applyProtection="1">
      <alignment horizontal="center" vertical="center" wrapText="1"/>
      <protection hidden="1"/>
    </xf>
    <xf numFmtId="0" fontId="38" fillId="0" borderId="12"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43" fillId="12" borderId="15" xfId="0" applyFont="1" applyFill="1" applyBorder="1" applyAlignment="1">
      <alignment horizontal="center" vertical="center"/>
    </xf>
    <xf numFmtId="0" fontId="43" fillId="12" borderId="17" xfId="0" applyFont="1" applyFill="1" applyBorder="1" applyAlignment="1">
      <alignment horizontal="center" vertical="center"/>
    </xf>
    <xf numFmtId="0" fontId="43" fillId="12" borderId="16" xfId="0" applyFont="1" applyFill="1" applyBorder="1" applyAlignment="1">
      <alignment horizontal="center" vertical="center"/>
    </xf>
    <xf numFmtId="0" fontId="43" fillId="12" borderId="7" xfId="0" applyFont="1" applyFill="1" applyBorder="1" applyAlignment="1">
      <alignment horizontal="center" vertical="center"/>
    </xf>
    <xf numFmtId="0" fontId="43" fillId="12" borderId="8" xfId="0" applyFont="1" applyFill="1" applyBorder="1" applyAlignment="1">
      <alignment horizontal="center" vertical="center"/>
    </xf>
    <xf numFmtId="0" fontId="38" fillId="0" borderId="11" xfId="0" applyFont="1" applyBorder="1" applyAlignment="1">
      <alignment horizontal="center" vertical="center"/>
    </xf>
    <xf numFmtId="0" fontId="38" fillId="0" borderId="32" xfId="0" applyFont="1" applyBorder="1" applyAlignment="1">
      <alignment horizontal="center" vertical="center"/>
    </xf>
    <xf numFmtId="164" fontId="54" fillId="23" borderId="2" xfId="0" applyNumberFormat="1" applyFont="1" applyFill="1" applyBorder="1" applyAlignment="1" applyProtection="1">
      <alignment horizontal="center" vertical="center" wrapText="1"/>
    </xf>
    <xf numFmtId="0" fontId="62" fillId="23" borderId="2" xfId="0" applyFont="1" applyFill="1" applyBorder="1" applyAlignment="1">
      <alignment horizontal="center" vertical="center" wrapText="1"/>
    </xf>
    <xf numFmtId="0" fontId="62" fillId="23" borderId="5" xfId="0" applyFont="1" applyFill="1" applyBorder="1" applyAlignment="1">
      <alignment horizontal="center" vertical="center" wrapText="1"/>
    </xf>
    <xf numFmtId="164" fontId="54" fillId="23" borderId="10" xfId="0" applyNumberFormat="1" applyFont="1" applyFill="1" applyBorder="1" applyAlignment="1" applyProtection="1">
      <alignment horizontal="center" vertical="center" wrapText="1"/>
    </xf>
    <xf numFmtId="0" fontId="62" fillId="23" borderId="10" xfId="0" applyFont="1" applyFill="1" applyBorder="1" applyAlignment="1">
      <alignment horizontal="center" vertical="center" wrapText="1"/>
    </xf>
    <xf numFmtId="0" fontId="62" fillId="23" borderId="6" xfId="0" applyFont="1" applyFill="1" applyBorder="1" applyAlignment="1">
      <alignment horizontal="center" vertical="center" wrapText="1"/>
    </xf>
    <xf numFmtId="164" fontId="54" fillId="23" borderId="32" xfId="0" applyNumberFormat="1" applyFont="1" applyFill="1" applyBorder="1" applyAlignment="1" applyProtection="1">
      <alignment horizontal="center" vertical="center" wrapText="1"/>
    </xf>
    <xf numFmtId="164" fontId="54" fillId="23" borderId="33" xfId="0" applyNumberFormat="1" applyFont="1" applyFill="1" applyBorder="1" applyAlignment="1" applyProtection="1">
      <alignment horizontal="center" vertical="center" wrapText="1"/>
    </xf>
    <xf numFmtId="0" fontId="17" fillId="21" borderId="25" xfId="0" applyFont="1" applyFill="1" applyBorder="1" applyAlignment="1" applyProtection="1">
      <alignment horizontal="center" vertical="center"/>
    </xf>
    <xf numFmtId="0" fontId="17" fillId="21" borderId="24" xfId="0" applyFont="1" applyFill="1" applyBorder="1" applyAlignment="1" applyProtection="1">
      <alignment horizontal="center" vertical="center"/>
    </xf>
    <xf numFmtId="0" fontId="17" fillId="21" borderId="21" xfId="0" applyFont="1" applyFill="1" applyBorder="1" applyAlignment="1" applyProtection="1">
      <alignment horizontal="center" vertical="center"/>
    </xf>
    <xf numFmtId="0" fontId="17" fillId="21" borderId="29" xfId="0" applyFont="1" applyFill="1" applyBorder="1" applyAlignment="1" applyProtection="1">
      <alignment horizontal="center" vertical="center"/>
    </xf>
    <xf numFmtId="0" fontId="17" fillId="21" borderId="55" xfId="0" applyFont="1" applyFill="1" applyBorder="1" applyAlignment="1" applyProtection="1">
      <alignment horizontal="center" vertical="center"/>
    </xf>
    <xf numFmtId="0" fontId="17" fillId="21" borderId="23" xfId="0" applyFont="1" applyFill="1" applyBorder="1" applyAlignment="1" applyProtection="1">
      <alignment horizontal="center" vertical="center"/>
    </xf>
    <xf numFmtId="0" fontId="54" fillId="23" borderId="2" xfId="0" applyFont="1" applyFill="1" applyBorder="1" applyAlignment="1" applyProtection="1">
      <alignment horizontal="center" vertical="center" wrapText="1"/>
    </xf>
    <xf numFmtId="0" fontId="38" fillId="21" borderId="64" xfId="0" applyFont="1" applyFill="1" applyBorder="1" applyAlignment="1" applyProtection="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38" fillId="21" borderId="32" xfId="0" applyFont="1" applyFill="1" applyBorder="1" applyAlignment="1" applyProtection="1">
      <alignment horizontal="center" vertical="center"/>
    </xf>
    <xf numFmtId="0" fontId="38" fillId="21" borderId="2" xfId="0" applyFont="1" applyFill="1" applyBorder="1" applyAlignment="1" applyProtection="1">
      <alignment horizontal="center" vertical="center"/>
    </xf>
    <xf numFmtId="0" fontId="38" fillId="21" borderId="5" xfId="0" applyFont="1" applyFill="1" applyBorder="1" applyAlignment="1" applyProtection="1">
      <alignment horizontal="center" vertical="center"/>
    </xf>
    <xf numFmtId="49" fontId="38" fillId="21" borderId="50" xfId="0" applyNumberFormat="1" applyFont="1" applyFill="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49" xfId="0" applyFont="1" applyBorder="1" applyAlignment="1">
      <alignment horizontal="center" vertical="center" wrapText="1"/>
    </xf>
    <xf numFmtId="0" fontId="54" fillId="23" borderId="32" xfId="0" applyFont="1" applyFill="1" applyBorder="1" applyAlignment="1" applyProtection="1">
      <alignment horizontal="center" vertical="center" wrapText="1"/>
    </xf>
    <xf numFmtId="1" fontId="54" fillId="23" borderId="2" xfId="0" applyNumberFormat="1" applyFont="1" applyFill="1" applyBorder="1" applyAlignment="1" applyProtection="1">
      <alignment horizontal="center" vertical="center" wrapText="1"/>
    </xf>
    <xf numFmtId="1" fontId="62" fillId="23" borderId="2" xfId="0" applyNumberFormat="1" applyFont="1" applyFill="1" applyBorder="1" applyAlignment="1">
      <alignment horizontal="center" vertical="center" wrapText="1"/>
    </xf>
    <xf numFmtId="1" fontId="62" fillId="23" borderId="5" xfId="0" applyNumberFormat="1" applyFont="1" applyFill="1" applyBorder="1" applyAlignment="1">
      <alignment horizontal="center" vertical="center" wrapText="1"/>
    </xf>
    <xf numFmtId="0" fontId="18" fillId="12" borderId="25" xfId="0" applyFont="1" applyFill="1" applyBorder="1" applyAlignment="1">
      <alignment horizontal="center" vertical="center"/>
    </xf>
    <xf numFmtId="0" fontId="18" fillId="12" borderId="26"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55" xfId="0" applyFont="1" applyFill="1" applyBorder="1" applyAlignment="1">
      <alignment horizontal="center" vertical="center"/>
    </xf>
    <xf numFmtId="0" fontId="18" fillId="12" borderId="28" xfId="0" applyFont="1" applyFill="1" applyBorder="1" applyAlignment="1">
      <alignment horizontal="center" vertical="center"/>
    </xf>
    <xf numFmtId="0" fontId="18" fillId="12" borderId="23" xfId="0" applyFont="1" applyFill="1" applyBorder="1" applyAlignment="1">
      <alignment horizontal="center" vertical="center"/>
    </xf>
    <xf numFmtId="3" fontId="54" fillId="23" borderId="20" xfId="0" applyNumberFormat="1" applyFont="1" applyFill="1" applyBorder="1" applyAlignment="1" applyProtection="1">
      <alignment horizontal="center" vertical="center" wrapText="1"/>
    </xf>
    <xf numFmtId="0" fontId="62" fillId="23" borderId="27" xfId="0" applyFont="1" applyFill="1" applyBorder="1" applyAlignment="1">
      <alignment horizontal="center" vertical="center" wrapText="1"/>
    </xf>
    <xf numFmtId="0" fontId="62" fillId="23" borderId="1" xfId="0" applyFont="1" applyFill="1" applyBorder="1" applyAlignment="1">
      <alignment horizontal="center" vertical="center" wrapText="1"/>
    </xf>
    <xf numFmtId="164" fontId="54" fillId="23" borderId="20" xfId="0" applyNumberFormat="1" applyFont="1" applyFill="1" applyBorder="1" applyAlignment="1" applyProtection="1">
      <alignment horizontal="center" vertical="center" wrapText="1"/>
    </xf>
    <xf numFmtId="14" fontId="54" fillId="23" borderId="34" xfId="0" applyNumberFormat="1" applyFont="1" applyFill="1" applyBorder="1" applyAlignment="1" applyProtection="1">
      <alignment horizontal="center" vertical="center" wrapText="1"/>
    </xf>
    <xf numFmtId="0" fontId="62" fillId="23" borderId="60" xfId="0" applyFont="1" applyFill="1" applyBorder="1" applyAlignment="1">
      <alignment horizontal="center" vertical="center" wrapText="1"/>
    </xf>
    <xf numFmtId="0" fontId="62" fillId="23" borderId="51" xfId="0" applyFont="1" applyFill="1" applyBorder="1" applyAlignment="1">
      <alignment horizontal="center" vertical="center" wrapText="1"/>
    </xf>
    <xf numFmtId="0" fontId="38" fillId="23" borderId="53" xfId="0" applyFont="1" applyFill="1" applyBorder="1" applyAlignment="1" applyProtection="1">
      <alignment horizontal="center" vertical="center" wrapText="1"/>
    </xf>
    <xf numFmtId="0" fontId="38" fillId="23" borderId="60" xfId="0" applyFont="1" applyFill="1" applyBorder="1" applyAlignment="1" applyProtection="1">
      <alignment horizontal="center" vertical="center" wrapText="1"/>
    </xf>
    <xf numFmtId="0" fontId="38" fillId="23" borderId="56" xfId="0" applyFont="1" applyFill="1" applyBorder="1" applyAlignment="1" applyProtection="1">
      <alignment horizontal="center" vertical="center" wrapText="1"/>
    </xf>
    <xf numFmtId="0" fontId="54" fillId="23" borderId="20" xfId="0" applyFont="1" applyFill="1" applyBorder="1" applyAlignment="1" applyProtection="1">
      <alignment horizontal="center" vertical="center"/>
    </xf>
    <xf numFmtId="0" fontId="54" fillId="23" borderId="27" xfId="0" applyFont="1" applyFill="1" applyBorder="1" applyAlignment="1" applyProtection="1">
      <alignment horizontal="center" vertical="center"/>
    </xf>
    <xf numFmtId="0" fontId="54" fillId="23" borderId="49" xfId="0" applyFont="1" applyFill="1" applyBorder="1" applyAlignment="1" applyProtection="1">
      <alignment horizontal="center" vertical="center"/>
    </xf>
    <xf numFmtId="0" fontId="39" fillId="8" borderId="15" xfId="0" applyFont="1" applyFill="1" applyBorder="1" applyAlignment="1">
      <alignment horizontal="center" vertical="center"/>
    </xf>
    <xf numFmtId="0" fontId="39" fillId="8" borderId="17" xfId="0" applyFont="1" applyFill="1" applyBorder="1" applyAlignment="1">
      <alignment horizontal="center" vertical="center"/>
    </xf>
    <xf numFmtId="0" fontId="39" fillId="8" borderId="16" xfId="0" applyFont="1" applyFill="1" applyBorder="1" applyAlignment="1">
      <alignment horizontal="center" vertical="center"/>
    </xf>
    <xf numFmtId="0" fontId="38" fillId="21" borderId="52" xfId="0" applyFont="1" applyFill="1" applyBorder="1" applyAlignment="1" applyProtection="1">
      <alignment horizontal="center" vertical="center" wrapText="1"/>
    </xf>
    <xf numFmtId="0" fontId="38" fillId="21" borderId="61" xfId="0" applyFont="1" applyFill="1" applyBorder="1" applyAlignment="1" applyProtection="1">
      <alignment horizontal="center" vertical="center" wrapText="1"/>
    </xf>
    <xf numFmtId="0" fontId="38" fillId="21" borderId="43" xfId="0" applyFont="1" applyFill="1" applyBorder="1" applyAlignment="1" applyProtection="1">
      <alignment horizontal="center" vertical="center" wrapText="1"/>
    </xf>
    <xf numFmtId="3" fontId="38" fillId="21" borderId="50" xfId="0" applyNumberFormat="1" applyFont="1" applyFill="1" applyBorder="1" applyAlignment="1" applyProtection="1">
      <alignment horizontal="center" vertical="center" wrapText="1"/>
    </xf>
    <xf numFmtId="164" fontId="38" fillId="23" borderId="50" xfId="0" applyNumberFormat="1" applyFont="1" applyFill="1" applyBorder="1" applyAlignment="1" applyProtection="1">
      <alignment horizontal="center" vertical="center" wrapText="1"/>
    </xf>
    <xf numFmtId="164" fontId="38" fillId="23" borderId="27" xfId="0" applyNumberFormat="1" applyFont="1" applyFill="1" applyBorder="1" applyAlignment="1" applyProtection="1">
      <alignment horizontal="center" vertical="center" wrapText="1"/>
    </xf>
    <xf numFmtId="164" fontId="38" fillId="23" borderId="49" xfId="0" applyNumberFormat="1" applyFont="1" applyFill="1" applyBorder="1" applyAlignment="1" applyProtection="1">
      <alignment horizontal="center" vertical="center" wrapText="1"/>
    </xf>
    <xf numFmtId="2" fontId="38" fillId="0" borderId="2" xfId="0" applyNumberFormat="1" applyFont="1" applyFill="1" applyBorder="1" applyAlignment="1">
      <alignment horizontal="center" vertical="center"/>
    </xf>
    <xf numFmtId="0" fontId="62" fillId="23" borderId="49" xfId="0" applyFont="1" applyFill="1" applyBorder="1" applyAlignment="1">
      <alignment horizontal="center" vertical="center" wrapText="1"/>
    </xf>
    <xf numFmtId="0" fontId="62" fillId="23" borderId="56" xfId="0" applyFont="1" applyFill="1" applyBorder="1" applyAlignment="1">
      <alignment horizontal="center" vertical="center" wrapText="1"/>
    </xf>
    <xf numFmtId="164" fontId="54" fillId="23" borderId="1"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xf>
    <xf numFmtId="2" fontId="38" fillId="0" borderId="32" xfId="0"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wrapText="1"/>
    </xf>
    <xf numFmtId="0" fontId="39" fillId="8" borderId="69" xfId="0" applyFont="1" applyFill="1" applyBorder="1" applyAlignment="1">
      <alignment horizontal="center" vertical="center"/>
    </xf>
    <xf numFmtId="0" fontId="39" fillId="8" borderId="42" xfId="0" applyFont="1" applyFill="1" applyBorder="1" applyAlignment="1">
      <alignment horizontal="center" vertical="center"/>
    </xf>
    <xf numFmtId="0" fontId="17" fillId="21" borderId="25" xfId="0" applyFont="1" applyFill="1" applyBorder="1" applyAlignment="1" applyProtection="1">
      <alignment horizontal="center" vertical="center" wrapText="1"/>
    </xf>
    <xf numFmtId="0" fontId="17" fillId="21" borderId="24" xfId="0" applyFont="1" applyFill="1" applyBorder="1" applyAlignment="1" applyProtection="1">
      <alignment horizontal="center" vertical="center" wrapText="1"/>
    </xf>
    <xf numFmtId="0" fontId="17" fillId="21" borderId="21" xfId="0" applyFont="1" applyFill="1" applyBorder="1" applyAlignment="1" applyProtection="1">
      <alignment horizontal="center" vertical="center" wrapText="1"/>
    </xf>
    <xf numFmtId="0" fontId="17" fillId="21" borderId="29"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17" fillId="21" borderId="2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wrapText="1"/>
    </xf>
    <xf numFmtId="0" fontId="54" fillId="23" borderId="50" xfId="0" applyFont="1" applyFill="1" applyBorder="1" applyAlignment="1" applyProtection="1">
      <alignment horizontal="center" vertical="center" wrapText="1"/>
    </xf>
    <xf numFmtId="164" fontId="54" fillId="23" borderId="50" xfId="0" applyNumberFormat="1" applyFont="1" applyFill="1" applyBorder="1" applyAlignment="1" applyProtection="1">
      <alignment horizontal="center" vertical="center" wrapText="1"/>
    </xf>
    <xf numFmtId="0" fontId="54" fillId="23" borderId="53" xfId="0" applyFont="1" applyFill="1" applyBorder="1" applyAlignment="1" applyProtection="1">
      <alignment horizontal="center" vertical="center" wrapText="1"/>
    </xf>
    <xf numFmtId="0" fontId="39" fillId="8" borderId="25" xfId="0" applyFont="1" applyFill="1" applyBorder="1" applyAlignment="1">
      <alignment horizontal="center" vertical="center"/>
    </xf>
    <xf numFmtId="0" fontId="39" fillId="8" borderId="26" xfId="0" applyFont="1" applyFill="1" applyBorder="1" applyAlignment="1">
      <alignment horizontal="center" vertical="center"/>
    </xf>
    <xf numFmtId="0" fontId="39" fillId="8" borderId="24" xfId="0" applyFont="1" applyFill="1" applyBorder="1" applyAlignment="1">
      <alignment horizontal="center" vertical="center"/>
    </xf>
    <xf numFmtId="0" fontId="39" fillId="8" borderId="55" xfId="0" applyFont="1" applyFill="1" applyBorder="1" applyAlignment="1">
      <alignment horizontal="center" vertical="center"/>
    </xf>
    <xf numFmtId="0" fontId="39" fillId="8" borderId="28" xfId="0" applyFont="1" applyFill="1" applyBorder="1" applyAlignment="1">
      <alignment horizontal="center" vertical="center"/>
    </xf>
    <xf numFmtId="0" fontId="39" fillId="8" borderId="23" xfId="0" applyFont="1" applyFill="1" applyBorder="1" applyAlignment="1">
      <alignment horizontal="center" vertical="center"/>
    </xf>
    <xf numFmtId="164" fontId="54" fillId="23" borderId="20" xfId="0" applyNumberFormat="1" applyFont="1" applyFill="1" applyBorder="1" applyAlignment="1" applyProtection="1">
      <alignment horizontal="center" vertical="center"/>
    </xf>
    <xf numFmtId="164" fontId="54" fillId="23" borderId="27" xfId="0" applyNumberFormat="1" applyFont="1" applyFill="1" applyBorder="1" applyAlignment="1" applyProtection="1">
      <alignment horizontal="center" vertical="center"/>
    </xf>
    <xf numFmtId="164" fontId="54" fillId="23" borderId="49" xfId="0" applyNumberFormat="1" applyFont="1" applyFill="1" applyBorder="1" applyAlignment="1" applyProtection="1">
      <alignment horizontal="center" vertical="center"/>
    </xf>
    <xf numFmtId="0" fontId="54" fillId="23" borderId="34" xfId="0" applyFont="1" applyFill="1" applyBorder="1" applyAlignment="1" applyProtection="1">
      <alignment horizontal="center" vertical="center"/>
    </xf>
    <xf numFmtId="0" fontId="54" fillId="23" borderId="60" xfId="0" applyFont="1" applyFill="1" applyBorder="1" applyAlignment="1" applyProtection="1">
      <alignment horizontal="center" vertical="center"/>
    </xf>
    <xf numFmtId="0" fontId="54" fillId="23" borderId="56" xfId="0" applyFont="1" applyFill="1" applyBorder="1" applyAlignment="1" applyProtection="1">
      <alignment horizontal="center" vertical="center"/>
    </xf>
    <xf numFmtId="14" fontId="54" fillId="23" borderId="53" xfId="0" applyNumberFormat="1" applyFont="1" applyFill="1" applyBorder="1" applyAlignment="1" applyProtection="1">
      <alignment horizontal="center" vertical="center"/>
    </xf>
    <xf numFmtId="14" fontId="54" fillId="23" borderId="60" xfId="0" applyNumberFormat="1" applyFont="1" applyFill="1" applyBorder="1" applyAlignment="1" applyProtection="1">
      <alignment horizontal="center" vertical="center"/>
    </xf>
    <xf numFmtId="14" fontId="54" fillId="23" borderId="51" xfId="0" applyNumberFormat="1"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4" fontId="54" fillId="23" borderId="1" xfId="0" applyNumberFormat="1" applyFont="1" applyFill="1" applyBorder="1" applyAlignment="1" applyProtection="1">
      <alignment horizontal="center" vertical="center"/>
    </xf>
    <xf numFmtId="14" fontId="54" fillId="23" borderId="34" xfId="0" applyNumberFormat="1" applyFont="1" applyFill="1" applyBorder="1" applyAlignment="1" applyProtection="1">
      <alignment horizontal="center" vertical="center"/>
    </xf>
    <xf numFmtId="0" fontId="38" fillId="21" borderId="50" xfId="0" applyFont="1" applyFill="1" applyBorder="1" applyAlignment="1" applyProtection="1">
      <alignment horizontal="center" vertical="center"/>
    </xf>
    <xf numFmtId="0" fontId="38" fillId="21" borderId="27" xfId="0" applyFont="1" applyFill="1" applyBorder="1" applyAlignment="1" applyProtection="1">
      <alignment horizontal="center" vertical="center"/>
    </xf>
    <xf numFmtId="0" fontId="38" fillId="21" borderId="49" xfId="0" applyFont="1" applyFill="1" applyBorder="1" applyAlignment="1" applyProtection="1">
      <alignment horizontal="center" vertical="center"/>
    </xf>
    <xf numFmtId="3" fontId="38" fillId="21" borderId="63" xfId="0" applyNumberFormat="1"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54" fillId="23" borderId="32" xfId="0" applyFont="1" applyFill="1" applyBorder="1" applyAlignment="1" applyProtection="1">
      <alignment horizontal="center" vertical="center"/>
    </xf>
    <xf numFmtId="164" fontId="54" fillId="23" borderId="50" xfId="0" applyNumberFormat="1" applyFont="1" applyFill="1" applyBorder="1" applyAlignment="1" applyProtection="1">
      <alignment horizontal="center" vertical="center"/>
    </xf>
    <xf numFmtId="0" fontId="39" fillId="8" borderId="33"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39" fillId="20" borderId="11" xfId="0" applyFont="1" applyFill="1" applyBorder="1" applyAlignment="1" applyProtection="1">
      <alignment horizontal="center" vertical="center" wrapText="1"/>
    </xf>
    <xf numFmtId="0" fontId="39" fillId="20" borderId="12" xfId="0" applyFont="1" applyFill="1" applyBorder="1" applyAlignment="1" applyProtection="1">
      <alignment horizontal="center" vertical="center" wrapText="1"/>
    </xf>
    <xf numFmtId="0" fontId="39" fillId="20" borderId="32" xfId="0" applyFont="1" applyFill="1" applyBorder="1" applyAlignment="1" applyProtection="1">
      <alignment horizontal="center" vertical="center" wrapText="1"/>
    </xf>
    <xf numFmtId="0" fontId="39" fillId="20" borderId="5" xfId="0" applyFont="1" applyFill="1" applyBorder="1" applyAlignment="1" applyProtection="1">
      <alignment horizontal="center" vertical="center" wrapText="1"/>
    </xf>
    <xf numFmtId="0" fontId="9" fillId="20" borderId="25" xfId="0" applyFont="1" applyFill="1" applyBorder="1" applyAlignment="1" applyProtection="1">
      <alignment horizontal="center" vertical="center" wrapText="1"/>
    </xf>
    <xf numFmtId="0" fontId="9" fillId="20" borderId="26" xfId="0" applyFont="1" applyFill="1" applyBorder="1" applyAlignment="1" applyProtection="1">
      <alignment horizontal="center" vertical="center" wrapText="1"/>
    </xf>
    <xf numFmtId="0" fontId="9" fillId="20" borderId="24" xfId="0" applyFont="1" applyFill="1" applyBorder="1" applyAlignment="1" applyProtection="1">
      <alignment horizontal="center" vertical="center" wrapText="1"/>
    </xf>
    <xf numFmtId="0" fontId="9" fillId="20" borderId="55" xfId="0" applyFont="1" applyFill="1" applyBorder="1" applyAlignment="1" applyProtection="1">
      <alignment horizontal="center" vertical="center" wrapText="1"/>
    </xf>
    <xf numFmtId="0" fontId="9" fillId="20" borderId="28" xfId="0" applyFont="1" applyFill="1" applyBorder="1" applyAlignment="1" applyProtection="1">
      <alignment horizontal="center" vertical="center" wrapText="1"/>
    </xf>
    <xf numFmtId="0" fontId="9" fillId="20" borderId="23" xfId="0" applyFont="1" applyFill="1" applyBorder="1" applyAlignment="1" applyProtection="1">
      <alignment horizontal="center" vertical="center" wrapText="1"/>
    </xf>
    <xf numFmtId="0" fontId="9" fillId="20" borderId="40" xfId="0" applyFont="1" applyFill="1" applyBorder="1" applyAlignment="1" applyProtection="1">
      <alignment horizontal="center" vertical="center" wrapText="1"/>
    </xf>
    <xf numFmtId="0" fontId="9" fillId="20" borderId="37" xfId="0" applyFont="1" applyFill="1" applyBorder="1" applyAlignment="1" applyProtection="1">
      <alignment horizontal="center" vertical="center" wrapText="1"/>
    </xf>
    <xf numFmtId="0" fontId="9" fillId="20" borderId="33"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39" fillId="20" borderId="33" xfId="0" applyFont="1" applyFill="1" applyBorder="1" applyAlignment="1" applyProtection="1">
      <alignment horizontal="center" vertical="center" wrapText="1"/>
    </xf>
    <xf numFmtId="0" fontId="39" fillId="20" borderId="6" xfId="0" applyFont="1" applyFill="1" applyBorder="1" applyAlignment="1" applyProtection="1">
      <alignment horizontal="center" vertical="center" wrapText="1"/>
    </xf>
    <xf numFmtId="0" fontId="39" fillId="20" borderId="38" xfId="0" applyFont="1" applyFill="1" applyBorder="1" applyAlignment="1" applyProtection="1">
      <alignment horizontal="center" vertical="center"/>
    </xf>
    <xf numFmtId="0" fontId="39" fillId="20" borderId="67" xfId="0" applyFont="1" applyFill="1" applyBorder="1" applyAlignment="1" applyProtection="1">
      <alignment horizontal="center" vertical="center"/>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3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8" fillId="12" borderId="15"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39" fillId="20" borderId="25" xfId="0" applyFont="1" applyFill="1" applyBorder="1" applyAlignment="1" applyProtection="1">
      <alignment horizontal="center" vertical="center" wrapText="1"/>
    </xf>
    <xf numFmtId="0" fontId="39" fillId="20" borderId="24" xfId="0" applyFont="1" applyFill="1" applyBorder="1" applyAlignment="1" applyProtection="1">
      <alignment horizontal="center" vertical="center" wrapText="1"/>
    </xf>
    <xf numFmtId="0" fontId="39" fillId="20" borderId="55" xfId="0" applyFont="1" applyFill="1" applyBorder="1" applyAlignment="1" applyProtection="1">
      <alignment horizontal="center" vertical="center" wrapText="1"/>
    </xf>
    <xf numFmtId="0" fontId="39" fillId="20" borderId="23" xfId="0" applyFont="1" applyFill="1" applyBorder="1" applyAlignment="1" applyProtection="1">
      <alignment horizontal="center" vertical="center" wrapText="1"/>
    </xf>
    <xf numFmtId="0" fontId="39" fillId="8" borderId="32" xfId="0" applyFont="1" applyFill="1" applyBorder="1" applyAlignment="1">
      <alignment horizontal="center" vertical="center" wrapText="1"/>
    </xf>
    <xf numFmtId="0" fontId="39" fillId="8" borderId="5" xfId="0" applyFont="1" applyFill="1" applyBorder="1" applyAlignment="1">
      <alignment horizontal="center" vertical="center" wrapText="1"/>
    </xf>
    <xf numFmtId="2" fontId="39" fillId="8" borderId="33"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3" borderId="0" xfId="0" applyFont="1" applyFill="1" applyBorder="1" applyAlignment="1" applyProtection="1">
      <alignment horizontal="center" vertical="center" wrapText="1"/>
    </xf>
    <xf numFmtId="0" fontId="18" fillId="12" borderId="25" xfId="0" applyFont="1" applyFill="1" applyBorder="1" applyAlignment="1" applyProtection="1">
      <alignment horizontal="center" vertical="center"/>
    </xf>
    <xf numFmtId="0" fontId="18" fillId="12" borderId="26" xfId="0" applyFont="1" applyFill="1" applyBorder="1" applyAlignment="1" applyProtection="1">
      <alignment horizontal="center" vertical="center"/>
    </xf>
    <xf numFmtId="0" fontId="18" fillId="12" borderId="24" xfId="0" applyFont="1" applyFill="1" applyBorder="1" applyAlignment="1" applyProtection="1">
      <alignment horizontal="center" vertical="center"/>
    </xf>
    <xf numFmtId="0" fontId="18" fillId="12" borderId="55" xfId="0" applyFont="1" applyFill="1" applyBorder="1" applyAlignment="1" applyProtection="1">
      <alignment horizontal="center" vertical="center"/>
    </xf>
    <xf numFmtId="0" fontId="18" fillId="12" borderId="28" xfId="0" applyFont="1" applyFill="1" applyBorder="1" applyAlignment="1" applyProtection="1">
      <alignment horizontal="center" vertical="center"/>
    </xf>
    <xf numFmtId="0" fontId="18" fillId="12" borderId="23" xfId="0" applyFont="1" applyFill="1" applyBorder="1" applyAlignment="1" applyProtection="1">
      <alignment horizontal="center" vertical="center"/>
    </xf>
    <xf numFmtId="0" fontId="67" fillId="0" borderId="0" xfId="0" applyFont="1" applyBorder="1" applyAlignment="1">
      <alignment horizontal="center" vertical="top" wrapText="1"/>
    </xf>
    <xf numFmtId="0" fontId="18" fillId="12" borderId="25" xfId="0" applyFont="1" applyFill="1" applyBorder="1" applyAlignment="1" applyProtection="1">
      <alignment horizontal="center" vertical="center" wrapText="1"/>
    </xf>
    <xf numFmtId="0" fontId="18" fillId="12" borderId="26" xfId="0" applyFont="1" applyFill="1" applyBorder="1" applyAlignment="1" applyProtection="1">
      <alignment horizontal="center" vertical="center" wrapText="1"/>
    </xf>
    <xf numFmtId="0" fontId="18" fillId="12" borderId="24" xfId="0" applyFont="1" applyFill="1" applyBorder="1" applyAlignment="1" applyProtection="1">
      <alignment horizontal="center" vertical="center" wrapText="1"/>
    </xf>
    <xf numFmtId="0" fontId="18" fillId="12" borderId="55" xfId="0" applyFont="1" applyFill="1" applyBorder="1" applyAlignment="1" applyProtection="1">
      <alignment horizontal="center" vertical="center" wrapText="1"/>
    </xf>
    <xf numFmtId="0" fontId="18" fillId="12" borderId="28" xfId="0" applyFont="1" applyFill="1" applyBorder="1" applyAlignment="1" applyProtection="1">
      <alignment horizontal="center" vertical="center" wrapText="1"/>
    </xf>
    <xf numFmtId="0" fontId="18" fillId="12" borderId="23" xfId="0" applyFont="1" applyFill="1" applyBorder="1" applyAlignment="1" applyProtection="1">
      <alignment horizontal="center" vertical="center" wrapText="1"/>
    </xf>
    <xf numFmtId="0" fontId="18" fillId="12" borderId="11" xfId="0" applyFont="1" applyFill="1" applyBorder="1" applyAlignment="1" applyProtection="1">
      <alignment horizontal="center" vertical="center" wrapText="1"/>
    </xf>
    <xf numFmtId="0" fontId="18" fillId="12" borderId="32" xfId="0" applyFont="1" applyFill="1" applyBorder="1" applyAlignment="1" applyProtection="1">
      <alignment horizontal="center" vertical="center" wrapText="1"/>
    </xf>
    <xf numFmtId="0" fontId="18" fillId="12" borderId="33" xfId="0" applyFont="1" applyFill="1" applyBorder="1" applyAlignment="1" applyProtection="1">
      <alignment horizontal="center" vertical="center" wrapText="1"/>
    </xf>
    <xf numFmtId="0" fontId="18" fillId="12" borderId="12"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6" xfId="0" applyFont="1" applyFill="1" applyBorder="1" applyAlignment="1" applyProtection="1">
      <alignment horizontal="center" vertical="center" wrapText="1"/>
    </xf>
    <xf numFmtId="0" fontId="39" fillId="8" borderId="11" xfId="0" applyFont="1" applyFill="1" applyBorder="1" applyAlignment="1">
      <alignment horizontal="center" vertical="center" wrapText="1"/>
    </xf>
    <xf numFmtId="0" fontId="39" fillId="8" borderId="12" xfId="0" applyFont="1" applyFill="1" applyBorder="1" applyAlignment="1">
      <alignment horizontal="center" vertical="center" wrapText="1"/>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42" fillId="8" borderId="32" xfId="1" applyNumberFormat="1" applyFont="1" applyFill="1" applyBorder="1" applyAlignment="1" applyProtection="1">
      <alignment horizontal="center" vertical="center" wrapText="1"/>
      <protection hidden="1"/>
    </xf>
    <xf numFmtId="2" fontId="42" fillId="8" borderId="5" xfId="1" applyNumberFormat="1" applyFont="1" applyFill="1" applyBorder="1" applyAlignment="1" applyProtection="1">
      <alignment horizontal="center" vertical="center" wrapText="1"/>
      <protection hidden="1"/>
    </xf>
    <xf numFmtId="2" fontId="39" fillId="8" borderId="32"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wrapText="1"/>
      <protection hidden="1"/>
    </xf>
    <xf numFmtId="1" fontId="35" fillId="3" borderId="0" xfId="0" applyNumberFormat="1" applyFont="1" applyFill="1" applyAlignment="1" applyProtection="1">
      <alignment horizontal="left" vertical="center" wrapText="1"/>
      <protection hidden="1"/>
    </xf>
    <xf numFmtId="2" fontId="35" fillId="0" borderId="0" xfId="0" applyNumberFormat="1" applyFont="1" applyBorder="1" applyAlignment="1" applyProtection="1">
      <alignment horizontal="left" vertical="center" wrapText="1"/>
      <protection hidden="1"/>
    </xf>
    <xf numFmtId="164" fontId="23"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16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0" fontId="36" fillId="0" borderId="0" xfId="0" applyFont="1" applyFill="1" applyBorder="1" applyAlignment="1" applyProtection="1">
      <alignment horizontal="left" vertical="center" wrapText="1"/>
      <protection hidden="1"/>
    </xf>
    <xf numFmtId="2" fontId="77" fillId="0" borderId="0" xfId="2" applyFont="1" applyFill="1" applyAlignment="1">
      <alignment horizontal="left" vertical="center"/>
      <protection hidden="1"/>
    </xf>
    <xf numFmtId="0" fontId="36" fillId="0" borderId="0" xfId="0" applyFont="1" applyFill="1" applyAlignment="1" applyProtection="1">
      <alignment horizontal="left" vertical="center" wrapText="1"/>
      <protection hidden="1"/>
    </xf>
    <xf numFmtId="49" fontId="36" fillId="0" borderId="0" xfId="0" applyNumberFormat="1" applyFont="1" applyAlignment="1" applyProtection="1">
      <alignment horizontal="right"/>
      <protection hidden="1"/>
    </xf>
    <xf numFmtId="0" fontId="36" fillId="0" borderId="0" xfId="0" applyNumberFormat="1" applyFont="1" applyAlignment="1" applyProtection="1">
      <alignment horizontal="left"/>
      <protection hidden="1"/>
    </xf>
    <xf numFmtId="0" fontId="35" fillId="0" borderId="0" xfId="0" applyFont="1" applyAlignment="1" applyProtection="1">
      <alignment horizontal="center" vertical="center"/>
      <protection hidden="1"/>
    </xf>
    <xf numFmtId="164" fontId="1" fillId="0" borderId="0" xfId="0" applyNumberFormat="1" applyFont="1" applyAlignment="1" applyProtection="1">
      <alignment horizontal="left" vertical="center"/>
      <protection hidden="1"/>
    </xf>
    <xf numFmtId="164" fontId="35" fillId="0" borderId="0" xfId="0" applyNumberFormat="1" applyFont="1" applyAlignment="1" applyProtection="1">
      <alignment horizontal="left" vertical="center"/>
      <protection hidden="1"/>
    </xf>
    <xf numFmtId="0" fontId="37" fillId="23" borderId="0" xfId="0" applyFont="1" applyFill="1" applyAlignment="1" applyProtection="1">
      <alignment horizontal="right" vertical="center" wrapText="1"/>
      <protection hidden="1"/>
    </xf>
    <xf numFmtId="164" fontId="35" fillId="0" borderId="0" xfId="0" applyNumberFormat="1" applyFont="1" applyAlignment="1" applyProtection="1">
      <alignment horizontal="left" vertical="center" wrapText="1"/>
      <protection hidden="1"/>
    </xf>
    <xf numFmtId="0" fontId="36" fillId="0" borderId="0" xfId="0" applyFont="1" applyFill="1" applyAlignment="1" applyProtection="1">
      <alignment horizontal="left" vertical="center"/>
      <protection hidden="1"/>
    </xf>
    <xf numFmtId="0" fontId="24" fillId="0" borderId="22" xfId="0" applyFont="1" applyBorder="1" applyAlignment="1" applyProtection="1">
      <alignment horizontal="center" vertical="center" wrapText="1"/>
      <protection hidden="1"/>
    </xf>
    <xf numFmtId="0" fontId="35" fillId="0" borderId="0" xfId="0" applyFont="1" applyAlignment="1" applyProtection="1">
      <alignment horizontal="center" vertical="justify" wrapText="1"/>
      <protection hidden="1"/>
    </xf>
    <xf numFmtId="0" fontId="36" fillId="0" borderId="0" xfId="0" applyFont="1" applyAlignment="1" applyProtection="1">
      <alignment horizontal="left" wrapText="1"/>
      <protection hidden="1"/>
    </xf>
    <xf numFmtId="0" fontId="36" fillId="0" borderId="0" xfId="0" applyFont="1" applyAlignment="1" applyProtection="1">
      <alignment horizontal="center"/>
      <protection hidden="1"/>
    </xf>
    <xf numFmtId="0" fontId="35" fillId="0" borderId="28" xfId="0" applyFont="1" applyBorder="1" applyAlignment="1" applyProtection="1">
      <alignment horizontal="center"/>
      <protection hidden="1"/>
    </xf>
    <xf numFmtId="0" fontId="36" fillId="0" borderId="26" xfId="0" applyFont="1" applyBorder="1" applyAlignment="1" applyProtection="1">
      <alignment horizontal="center"/>
      <protection hidden="1"/>
    </xf>
    <xf numFmtId="0" fontId="36" fillId="0" borderId="0" xfId="0" applyFont="1" applyBorder="1" applyAlignment="1" applyProtection="1">
      <alignment horizontal="center"/>
      <protection hidden="1"/>
    </xf>
    <xf numFmtId="0" fontId="23" fillId="0" borderId="0" xfId="0" applyFont="1" applyAlignment="1" applyProtection="1">
      <alignment horizontal="justify" vertical="center" wrapText="1"/>
      <protection locked="0" hidden="1"/>
    </xf>
    <xf numFmtId="0" fontId="35" fillId="0" borderId="0" xfId="0" applyFont="1" applyAlignment="1" applyProtection="1">
      <alignment horizontal="center" vertical="center" wrapText="1"/>
      <protection locked="0" hidden="1"/>
    </xf>
    <xf numFmtId="0" fontId="36" fillId="0" borderId="0" xfId="0" applyFont="1" applyAlignment="1" applyProtection="1">
      <alignment horizontal="left" vertical="center"/>
      <protection hidden="1"/>
    </xf>
    <xf numFmtId="0" fontId="35" fillId="0" borderId="0" xfId="0" applyFont="1" applyAlignment="1" applyProtection="1">
      <alignment horizontal="center"/>
      <protection hidden="1"/>
    </xf>
    <xf numFmtId="0" fontId="36" fillId="0" borderId="0" xfId="0" applyFont="1" applyBorder="1" applyAlignment="1" applyProtection="1">
      <alignment horizontal="left" vertical="center" wrapText="1"/>
      <protection hidden="1"/>
    </xf>
    <xf numFmtId="0" fontId="24" fillId="3" borderId="32" xfId="0" applyFont="1" applyFill="1" applyBorder="1" applyAlignment="1" applyProtection="1">
      <alignment horizontal="center" vertical="center" wrapText="1"/>
      <protection hidden="1"/>
    </xf>
    <xf numFmtId="0" fontId="24" fillId="3" borderId="13" xfId="0" applyFont="1" applyFill="1" applyBorder="1" applyAlignment="1" applyProtection="1">
      <alignment horizontal="center" vertical="center" wrapText="1"/>
      <protection hidden="1"/>
    </xf>
    <xf numFmtId="0" fontId="23" fillId="3" borderId="0" xfId="0" applyFont="1" applyFill="1" applyAlignment="1" applyProtection="1">
      <alignment horizontal="justify" vertical="justify" wrapText="1"/>
      <protection hidden="1"/>
    </xf>
    <xf numFmtId="0" fontId="24" fillId="0" borderId="32"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wrapText="1"/>
      <protection hidden="1"/>
    </xf>
    <xf numFmtId="3" fontId="35" fillId="0" borderId="0" xfId="0" applyNumberFormat="1" applyFont="1" applyAlignment="1" applyProtection="1">
      <alignment horizontal="left" vertical="center" wrapText="1"/>
      <protection hidden="1"/>
    </xf>
    <xf numFmtId="2" fontId="23" fillId="0" borderId="0" xfId="0" applyNumberFormat="1" applyFont="1" applyFill="1" applyAlignment="1" applyProtection="1">
      <alignment horizontal="left" vertical="center" wrapText="1"/>
      <protection hidden="1"/>
    </xf>
    <xf numFmtId="2" fontId="4" fillId="3" borderId="22" xfId="0" applyNumberFormat="1" applyFont="1" applyFill="1" applyBorder="1" applyAlignment="1" applyProtection="1">
      <alignment horizontal="center" vertical="center" wrapText="1"/>
    </xf>
    <xf numFmtId="0" fontId="23" fillId="0" borderId="0" xfId="0" applyFont="1" applyFill="1" applyAlignment="1" applyProtection="1">
      <alignment horizontal="justify" vertical="center" wrapText="1"/>
      <protection hidden="1"/>
    </xf>
    <xf numFmtId="0" fontId="23" fillId="0" borderId="0" xfId="0" applyFont="1" applyAlignment="1" applyProtection="1">
      <alignment horizontal="justify" vertical="center" wrapText="1"/>
      <protection hidden="1"/>
    </xf>
    <xf numFmtId="2" fontId="77" fillId="25" borderId="22" xfId="2" applyFont="1" applyFill="1" applyBorder="1" applyAlignment="1">
      <alignment vertical="center"/>
      <protection hidden="1"/>
    </xf>
    <xf numFmtId="0" fontId="35" fillId="3" borderId="7" xfId="0" applyFont="1" applyFill="1" applyBorder="1" applyAlignment="1" applyProtection="1">
      <alignment horizontal="center" vertical="center" wrapText="1"/>
      <protection hidden="1"/>
    </xf>
    <xf numFmtId="0" fontId="35" fillId="3" borderId="30" xfId="0" applyFont="1" applyFill="1" applyBorder="1" applyAlignment="1" applyProtection="1">
      <alignment horizontal="center" vertical="center" wrapText="1"/>
      <protection hidden="1"/>
    </xf>
    <xf numFmtId="0" fontId="24" fillId="0" borderId="11" xfId="0" applyFont="1" applyBorder="1" applyAlignment="1" applyProtection="1">
      <alignment horizontal="center" vertical="center" wrapText="1"/>
      <protection hidden="1"/>
    </xf>
    <xf numFmtId="0" fontId="24" fillId="0" borderId="59" xfId="0" applyFont="1" applyBorder="1" applyAlignment="1" applyProtection="1">
      <alignment horizontal="center" vertical="center" wrapText="1"/>
      <protection hidden="1"/>
    </xf>
    <xf numFmtId="0" fontId="24" fillId="3" borderId="20"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40" xfId="0" applyFont="1" applyFill="1" applyBorder="1" applyAlignment="1" applyProtection="1">
      <alignment horizontal="center" vertical="center" wrapText="1"/>
      <protection hidden="1"/>
    </xf>
    <xf numFmtId="0" fontId="24" fillId="0" borderId="50"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right"/>
      <protection hidden="1"/>
    </xf>
    <xf numFmtId="0" fontId="36" fillId="3" borderId="0" xfId="0" applyFont="1" applyFill="1" applyAlignment="1" applyProtection="1">
      <alignment horizontal="left" wrapText="1"/>
      <protection hidden="1"/>
    </xf>
    <xf numFmtId="0" fontId="36" fillId="0" borderId="0" xfId="0" applyFont="1" applyAlignment="1" applyProtection="1">
      <alignment horizontal="center" wrapText="1"/>
      <protection hidden="1"/>
    </xf>
    <xf numFmtId="0" fontId="23" fillId="0" borderId="0" xfId="0" applyFont="1" applyBorder="1" applyAlignment="1" applyProtection="1">
      <alignment horizontal="left" vertical="center" wrapText="1"/>
      <protection hidden="1"/>
    </xf>
    <xf numFmtId="0" fontId="36" fillId="0" borderId="11" xfId="0" applyFont="1" applyFill="1" applyBorder="1" applyAlignment="1" applyProtection="1">
      <alignment horizontal="center" vertical="center" wrapText="1"/>
      <protection hidden="1"/>
    </xf>
    <xf numFmtId="0" fontId="36" fillId="0" borderId="33" xfId="0" applyFont="1" applyFill="1" applyBorder="1" applyAlignment="1" applyProtection="1">
      <alignment horizontal="center" vertical="center" wrapText="1"/>
      <protection hidden="1"/>
    </xf>
    <xf numFmtId="0" fontId="36" fillId="0" borderId="12" xfId="0" applyFont="1" applyFill="1" applyBorder="1" applyAlignment="1" applyProtection="1">
      <alignment horizontal="center" vertical="center" wrapText="1"/>
      <protection hidden="1"/>
    </xf>
    <xf numFmtId="0" fontId="36" fillId="0" borderId="6" xfId="0" applyFont="1" applyFill="1" applyBorder="1" applyAlignment="1" applyProtection="1">
      <alignment horizontal="center" vertical="center" wrapText="1"/>
      <protection hidden="1"/>
    </xf>
    <xf numFmtId="0" fontId="36" fillId="0" borderId="15" xfId="0" applyFont="1" applyFill="1" applyBorder="1" applyAlignment="1" applyProtection="1">
      <alignment horizontal="center" vertical="center" wrapText="1"/>
      <protection hidden="1"/>
    </xf>
    <xf numFmtId="0" fontId="36" fillId="0" borderId="1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5" fillId="3" borderId="0" xfId="0" applyNumberFormat="1" applyFont="1" applyFill="1" applyAlignment="1" applyProtection="1">
      <alignment horizontal="left" vertical="center" wrapText="1"/>
      <protection hidden="1"/>
    </xf>
    <xf numFmtId="0" fontId="77" fillId="3" borderId="22" xfId="0" applyFont="1" applyFill="1" applyBorder="1" applyAlignment="1" applyProtection="1">
      <alignment horizontal="left" vertical="center" wrapText="1"/>
      <protection hidden="1"/>
    </xf>
    <xf numFmtId="0" fontId="4" fillId="3" borderId="22" xfId="0" quotePrefix="1"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164" fontId="4" fillId="3" borderId="22" xfId="0" applyNumberFormat="1" applyFont="1" applyFill="1" applyBorder="1" applyAlignment="1" applyProtection="1">
      <alignment horizontal="center" vertical="center" wrapText="1"/>
    </xf>
    <xf numFmtId="0" fontId="35" fillId="3" borderId="9"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2" fontId="23" fillId="0" borderId="7" xfId="0" applyNumberFormat="1"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35" fillId="0" borderId="31" xfId="0" applyFont="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0" fontId="36" fillId="0" borderId="7" xfId="0" applyFont="1" applyFill="1" applyBorder="1" applyAlignment="1" applyProtection="1">
      <alignment horizontal="center" vertical="center" wrapText="1"/>
      <protection hidden="1"/>
    </xf>
    <xf numFmtId="0" fontId="36" fillId="0" borderId="9" xfId="0" applyFont="1" applyFill="1" applyBorder="1" applyAlignment="1" applyProtection="1">
      <alignment horizontal="center" vertical="center" wrapText="1"/>
      <protection hidden="1"/>
    </xf>
    <xf numFmtId="0" fontId="36" fillId="3" borderId="65"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0" fontId="36" fillId="3" borderId="0" xfId="0" applyFont="1" applyFill="1" applyAlignment="1" applyProtection="1">
      <alignment horizontal="center" vertical="center"/>
      <protection hidden="1"/>
    </xf>
    <xf numFmtId="0" fontId="23" fillId="0" borderId="0" xfId="0" applyFont="1" applyAlignment="1" applyProtection="1">
      <alignment horizontal="justify" vertical="justify" wrapText="1"/>
      <protection hidden="1"/>
    </xf>
    <xf numFmtId="0" fontId="24" fillId="23" borderId="22" xfId="0" applyFont="1" applyFill="1" applyBorder="1" applyAlignment="1" applyProtection="1">
      <alignment horizontal="center" vertical="center" wrapText="1"/>
      <protection hidden="1"/>
    </xf>
    <xf numFmtId="0" fontId="35" fillId="0" borderId="0" xfId="0" applyFont="1" applyBorder="1" applyAlignment="1" applyProtection="1">
      <alignment horizontal="center"/>
      <protection hidden="1"/>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36" fillId="0" borderId="16" xfId="0" applyFont="1" applyBorder="1" applyAlignment="1">
      <alignment horizontal="center" vertical="center"/>
    </xf>
    <xf numFmtId="164" fontId="35" fillId="0" borderId="38" xfId="0" applyNumberFormat="1" applyFont="1" applyBorder="1" applyAlignment="1" applyProtection="1">
      <alignment horizontal="center" vertical="center" wrapText="1"/>
      <protection locked="0"/>
    </xf>
    <xf numFmtId="164" fontId="35" fillId="0" borderId="62" xfId="0" applyNumberFormat="1" applyFont="1" applyBorder="1" applyAlignment="1" applyProtection="1">
      <alignment horizontal="center" vertical="center" wrapText="1"/>
      <protection locked="0"/>
    </xf>
    <xf numFmtId="164" fontId="35" fillId="0" borderId="67" xfId="0" applyNumberFormat="1" applyFont="1" applyBorder="1" applyAlignment="1" applyProtection="1">
      <alignment horizontal="center" vertical="center" wrapText="1"/>
      <protection locked="0"/>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5" xfId="0" applyFont="1" applyBorder="1" applyAlignment="1" applyProtection="1">
      <alignment horizontal="center" vertical="center"/>
    </xf>
    <xf numFmtId="0" fontId="36" fillId="0" borderId="17" xfId="0" applyFont="1" applyBorder="1" applyAlignment="1" applyProtection="1">
      <alignment horizontal="center" vertical="center"/>
    </xf>
    <xf numFmtId="0" fontId="36" fillId="0" borderId="16" xfId="0" applyFont="1" applyBorder="1" applyAlignment="1" applyProtection="1">
      <alignment horizontal="center" vertical="center"/>
    </xf>
    <xf numFmtId="164" fontId="1" fillId="0" borderId="38" xfId="0" applyNumberFormat="1" applyFont="1" applyBorder="1" applyAlignment="1" applyProtection="1">
      <alignment horizontal="center" vertical="center" wrapText="1"/>
      <protection locked="0"/>
    </xf>
    <xf numFmtId="0" fontId="75" fillId="15" borderId="25" xfId="0" applyFont="1" applyFill="1" applyBorder="1" applyAlignment="1">
      <alignment horizontal="center" vertical="center"/>
    </xf>
    <xf numFmtId="0" fontId="75" fillId="15" borderId="26" xfId="0" applyFont="1" applyFill="1" applyBorder="1" applyAlignment="1">
      <alignment horizontal="center" vertical="center"/>
    </xf>
    <xf numFmtId="0" fontId="75" fillId="15" borderId="24" xfId="0" applyFont="1" applyFill="1" applyBorder="1" applyAlignment="1">
      <alignment horizontal="center" vertical="center"/>
    </xf>
    <xf numFmtId="0" fontId="75" fillId="15" borderId="55" xfId="0" applyFont="1" applyFill="1" applyBorder="1" applyAlignment="1">
      <alignment horizontal="center" vertical="center"/>
    </xf>
    <xf numFmtId="0" fontId="75" fillId="15" borderId="28" xfId="0" applyFont="1" applyFill="1" applyBorder="1" applyAlignment="1">
      <alignment horizontal="center" vertical="center"/>
    </xf>
    <xf numFmtId="0" fontId="75" fillId="15" borderId="23" xfId="0" applyFont="1" applyFill="1" applyBorder="1" applyAlignment="1">
      <alignment horizontal="center" vertical="center"/>
    </xf>
    <xf numFmtId="0" fontId="36" fillId="0" borderId="43" xfId="0" applyFont="1" applyBorder="1" applyAlignment="1">
      <alignment horizontal="center" vertical="center"/>
    </xf>
    <xf numFmtId="0" fontId="36" fillId="0" borderId="49" xfId="0" applyFont="1" applyBorder="1" applyAlignment="1">
      <alignment horizontal="center" vertical="center"/>
    </xf>
    <xf numFmtId="0" fontId="36" fillId="0" borderId="56" xfId="0" applyFont="1" applyBorder="1" applyAlignment="1">
      <alignment horizontal="center" vertical="center"/>
    </xf>
    <xf numFmtId="0" fontId="36" fillId="0" borderId="55" xfId="0" applyFont="1" applyBorder="1" applyAlignment="1">
      <alignment horizontal="center" vertical="center"/>
    </xf>
    <xf numFmtId="0" fontId="36" fillId="0" borderId="28" xfId="0" applyFont="1" applyBorder="1" applyAlignment="1">
      <alignment horizontal="center" vertical="center"/>
    </xf>
    <xf numFmtId="0" fontId="36" fillId="0" borderId="23" xfId="0" applyFont="1" applyBorder="1" applyAlignment="1">
      <alignment horizontal="center" vertical="center"/>
    </xf>
    <xf numFmtId="0" fontId="8" fillId="6" borderId="12" xfId="0" applyFont="1" applyFill="1" applyBorder="1" applyAlignment="1" applyProtection="1">
      <alignment horizontal="left" vertical="center" wrapText="1"/>
    </xf>
    <xf numFmtId="0" fontId="8" fillId="6" borderId="5" xfId="0" applyFont="1" applyFill="1" applyBorder="1" applyAlignment="1" applyProtection="1">
      <alignment horizontal="left" vertical="center" wrapText="1"/>
    </xf>
    <xf numFmtId="0" fontId="36" fillId="0" borderId="22" xfId="0" applyFont="1" applyBorder="1" applyAlignment="1" applyProtection="1">
      <alignment horizontal="center" vertical="center" wrapText="1"/>
      <protection hidden="1"/>
    </xf>
    <xf numFmtId="2" fontId="23" fillId="3" borderId="22" xfId="0" applyNumberFormat="1" applyFont="1" applyFill="1" applyBorder="1" applyAlignment="1" applyProtection="1">
      <alignment horizontal="center" vertical="center" wrapText="1"/>
      <protection hidden="1"/>
    </xf>
    <xf numFmtId="0" fontId="23" fillId="3" borderId="22" xfId="0" applyFont="1" applyFill="1" applyBorder="1" applyAlignment="1" applyProtection="1">
      <alignment horizontal="center" vertical="center" wrapText="1"/>
      <protection hidden="1"/>
    </xf>
    <xf numFmtId="0" fontId="35" fillId="3" borderId="22" xfId="0" quotePrefix="1" applyFont="1" applyFill="1" applyBorder="1" applyAlignment="1" applyProtection="1">
      <alignment horizontal="center" vertical="center" wrapText="1"/>
    </xf>
    <xf numFmtId="0" fontId="35" fillId="3" borderId="22" xfId="0" applyFont="1" applyFill="1" applyBorder="1" applyAlignment="1" applyProtection="1">
      <alignment horizontal="center" vertical="center" wrapText="1"/>
    </xf>
    <xf numFmtId="164" fontId="35" fillId="3" borderId="22" xfId="0" applyNumberFormat="1"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protection hidden="1"/>
    </xf>
    <xf numFmtId="0" fontId="24" fillId="3" borderId="50" xfId="0" applyFont="1" applyFill="1" applyBorder="1" applyAlignment="1" applyProtection="1">
      <alignment horizontal="center" vertical="center" wrapText="1"/>
      <protection hidden="1"/>
    </xf>
    <xf numFmtId="0" fontId="24" fillId="3" borderId="27" xfId="0" applyFont="1" applyFill="1" applyBorder="1" applyAlignment="1" applyProtection="1">
      <alignment horizontal="center" vertical="center" wrapText="1"/>
      <protection hidden="1"/>
    </xf>
    <xf numFmtId="0" fontId="1" fillId="3" borderId="0" xfId="0" applyFont="1" applyFill="1" applyAlignment="1" applyProtection="1">
      <alignment horizontal="right" vertical="center" wrapText="1"/>
      <protection hidden="1"/>
    </xf>
    <xf numFmtId="0" fontId="35" fillId="3" borderId="0" xfId="0" applyFont="1" applyFill="1" applyAlignment="1" applyProtection="1">
      <alignment horizontal="right" vertical="center" wrapText="1"/>
      <protection hidden="1"/>
    </xf>
    <xf numFmtId="0" fontId="24" fillId="3" borderId="11" xfId="0" applyFont="1" applyFill="1" applyBorder="1" applyAlignment="1" applyProtection="1">
      <alignment horizontal="center" vertical="center" wrapText="1"/>
      <protection hidden="1"/>
    </xf>
    <xf numFmtId="0" fontId="24" fillId="3" borderId="59" xfId="0" applyFont="1" applyFill="1" applyBorder="1" applyAlignment="1" applyProtection="1">
      <alignment horizontal="center" vertical="center" wrapText="1"/>
      <protection hidden="1"/>
    </xf>
    <xf numFmtId="0" fontId="36" fillId="0" borderId="0" xfId="0" applyFont="1" applyAlignment="1" applyProtection="1">
      <alignment horizontal="center" vertical="center"/>
      <protection hidden="1"/>
    </xf>
    <xf numFmtId="0" fontId="1" fillId="23" borderId="0" xfId="0" applyFont="1" applyFill="1" applyAlignment="1" applyProtection="1">
      <alignment horizontal="right" vertical="center" wrapText="1"/>
      <protection hidden="1"/>
    </xf>
    <xf numFmtId="0" fontId="35" fillId="23" borderId="0" xfId="0" applyFont="1" applyFill="1" applyAlignment="1" applyProtection="1">
      <alignment horizontal="right" vertical="center" wrapText="1"/>
      <protection hidden="1"/>
    </xf>
  </cellXfs>
  <cellStyles count="10">
    <cellStyle name="Buena" xfId="1" builtinId="26"/>
    <cellStyle name="Estilo 1" xfId="2"/>
    <cellStyle name="Estilo 2" xfId="3"/>
    <cellStyle name="Estilo 3" xfId="4"/>
    <cellStyle name="Estilo 4" xfId="5"/>
    <cellStyle name="Estilo 5" xfId="6"/>
    <cellStyle name="Estilo 6" xfId="8"/>
    <cellStyle name="Millares" xfId="9" builtinId="3"/>
    <cellStyle name="Normal" xfId="0" builtinId="0"/>
    <cellStyle name="Porcentaje" xfId="7" builtinId="5"/>
  </cellStyles>
  <dxfs count="0"/>
  <tableStyles count="0" defaultTableStyle="TableStyleMedium2" defaultPivotStyle="PivotStyleLight16"/>
  <colors>
    <mruColors>
      <color rgb="FF9BC2E6"/>
      <color rgb="FFFFF2CC"/>
      <color rgb="FFFFFFCC"/>
      <color rgb="FF1F4E78"/>
      <color rgb="FFD9D9D9"/>
      <color rgb="FFFFC000"/>
      <color rgb="FFDDEBF7"/>
      <color rgb="FFF8F8F8"/>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6335360"/>
        <c:axId val="206955648"/>
      </c:scatterChart>
      <c:valAx>
        <c:axId val="2063353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955648"/>
        <c:crosses val="autoZero"/>
        <c:crossBetween val="midCat"/>
      </c:valAx>
      <c:valAx>
        <c:axId val="206955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353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08018816"/>
        <c:axId val="208024704"/>
      </c:scatterChart>
      <c:valAx>
        <c:axId val="2080188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024704"/>
        <c:crosses val="autoZero"/>
        <c:crossBetween val="midCat"/>
      </c:valAx>
      <c:valAx>
        <c:axId val="208024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0188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08083584"/>
        <c:axId val="208085376"/>
      </c:scatterChart>
      <c:valAx>
        <c:axId val="208083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085376"/>
        <c:crosses val="autoZero"/>
        <c:crossBetween val="midCat"/>
      </c:valAx>
      <c:valAx>
        <c:axId val="208085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083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08131968"/>
        <c:axId val="208133504"/>
      </c:scatterChart>
      <c:valAx>
        <c:axId val="208131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133504"/>
        <c:crosses val="autoZero"/>
        <c:crossBetween val="midCat"/>
      </c:valAx>
      <c:valAx>
        <c:axId val="208133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131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08991360"/>
        <c:axId val="208992896"/>
      </c:scatterChart>
      <c:valAx>
        <c:axId val="2089913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992896"/>
        <c:crosses val="autoZero"/>
        <c:crossBetween val="midCat"/>
      </c:valAx>
      <c:valAx>
        <c:axId val="208992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9913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09035648"/>
        <c:axId val="209037184"/>
      </c:scatterChart>
      <c:valAx>
        <c:axId val="209035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037184"/>
        <c:crosses val="autoZero"/>
        <c:crossBetween val="midCat"/>
      </c:valAx>
      <c:valAx>
        <c:axId val="2090371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035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09051008"/>
        <c:axId val="209159296"/>
      </c:scatterChart>
      <c:valAx>
        <c:axId val="2090510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159296"/>
        <c:crosses val="autoZero"/>
        <c:crossBetween val="midCat"/>
      </c:valAx>
      <c:valAx>
        <c:axId val="209159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0510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5945472"/>
        <c:axId val="205967744"/>
      </c:scatterChart>
      <c:valAx>
        <c:axId val="205945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967744"/>
        <c:crosses val="autoZero"/>
        <c:crossBetween val="midCat"/>
      </c:valAx>
      <c:valAx>
        <c:axId val="205967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945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8238464"/>
        <c:axId val="208240000"/>
      </c:scatterChart>
      <c:valAx>
        <c:axId val="2082384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240000"/>
        <c:crosses val="autoZero"/>
        <c:crossBetween val="midCat"/>
      </c:valAx>
      <c:valAx>
        <c:axId val="2082400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2384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8344192"/>
        <c:axId val="208345728"/>
      </c:scatterChart>
      <c:valAx>
        <c:axId val="2083441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345728"/>
        <c:crosses val="autoZero"/>
        <c:crossBetween val="midCat"/>
      </c:valAx>
      <c:valAx>
        <c:axId val="2083457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3441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8283520"/>
        <c:axId val="208285056"/>
      </c:scatterChart>
      <c:valAx>
        <c:axId val="208283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285056"/>
        <c:crosses val="autoZero"/>
        <c:crossBetween val="midCat"/>
      </c:valAx>
      <c:valAx>
        <c:axId val="208285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283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8331904"/>
        <c:axId val="208333440"/>
      </c:scatterChart>
      <c:valAx>
        <c:axId val="208331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333440"/>
        <c:crosses val="autoZero"/>
        <c:crossBetween val="midCat"/>
      </c:valAx>
      <c:valAx>
        <c:axId val="208333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331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8462208"/>
        <c:axId val="208463744"/>
      </c:scatterChart>
      <c:valAx>
        <c:axId val="208462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63744"/>
        <c:crosses val="autoZero"/>
        <c:crossBetween val="midCat"/>
      </c:valAx>
      <c:valAx>
        <c:axId val="208463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462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8582144"/>
        <c:axId val="208583680"/>
      </c:scatterChart>
      <c:valAx>
        <c:axId val="208582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583680"/>
        <c:crosses val="autoZero"/>
        <c:crossBetween val="midCat"/>
      </c:valAx>
      <c:valAx>
        <c:axId val="208583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582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8630144"/>
        <c:axId val="208631680"/>
      </c:scatterChart>
      <c:valAx>
        <c:axId val="208630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631680"/>
        <c:crosses val="autoZero"/>
        <c:crossBetween val="midCat"/>
      </c:valAx>
      <c:valAx>
        <c:axId val="20863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8630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59530</xdr:colOff>
      <xdr:row>72</xdr:row>
      <xdr:rowOff>95250</xdr:rowOff>
    </xdr:from>
    <xdr:ext cx="67865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0</xdr:colOff>
      <xdr:row>72</xdr:row>
      <xdr:rowOff>95250</xdr:rowOff>
    </xdr:from>
    <xdr:ext cx="74877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11906</xdr:colOff>
      <xdr:row>72</xdr:row>
      <xdr:rowOff>95250</xdr:rowOff>
    </xdr:from>
    <xdr:ext cx="736864"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95251</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1" name="CuadroTexto 50">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59531</xdr:colOff>
      <xdr:row>72</xdr:row>
      <xdr:rowOff>95250</xdr:rowOff>
    </xdr:from>
    <xdr:ext cx="736864"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976311</xdr:colOff>
      <xdr:row>72</xdr:row>
      <xdr:rowOff>95250</xdr:rowOff>
    </xdr:from>
    <xdr:ext cx="750095"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26282"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r>
                <a:rPr lang="es-CO" sz="1400" b="1" i="0">
                  <a:latin typeface="Cambria Math"/>
                  <a:ea typeface="Cambria Math" panose="02040503050406030204" pitchFamily="18" charset="0"/>
                </a:rPr>
                <a:t>)</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xdr:colOff>
      <xdr:row>72</xdr:row>
      <xdr:rowOff>107157</xdr:rowOff>
    </xdr:from>
    <xdr:ext cx="714376"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47625</xdr:colOff>
      <xdr:row>72</xdr:row>
      <xdr:rowOff>166688</xdr:rowOff>
    </xdr:from>
    <xdr:ext cx="73818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D13" sqref="D13"/>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82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7"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156">
        <v>1</v>
      </c>
      <c r="D27" s="156">
        <v>2</v>
      </c>
      <c r="E27" s="156">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3" s="51" customFormat="1" ht="31.5" customHeight="1" thickBot="1" x14ac:dyDescent="0.25">
      <c r="A33" s="57" t="s">
        <v>34</v>
      </c>
      <c r="B33" s="425"/>
      <c r="C33" s="925" t="s">
        <v>28</v>
      </c>
      <c r="D33" s="926"/>
      <c r="E33" s="1"/>
      <c r="F33" s="927" t="s">
        <v>366</v>
      </c>
      <c r="G33" s="928"/>
      <c r="H33" s="2"/>
      <c r="I33" s="421" t="s">
        <v>9</v>
      </c>
      <c r="J33" s="3"/>
      <c r="K33" s="49"/>
    </row>
    <row r="34" spans="1:13" s="49" customFormat="1" ht="12" customHeight="1" x14ac:dyDescent="0.2">
      <c r="A34" s="58"/>
      <c r="B34" s="58"/>
      <c r="C34" s="58"/>
      <c r="D34" s="58"/>
      <c r="E34" s="58"/>
      <c r="F34" s="58"/>
      <c r="G34" s="58"/>
      <c r="H34" s="58"/>
      <c r="I34" s="58"/>
      <c r="J34" s="58"/>
      <c r="K34" s="51"/>
    </row>
    <row r="35" spans="1:13" s="51" customFormat="1" ht="15" customHeight="1" thickBot="1" x14ac:dyDescent="0.25">
      <c r="A35" s="59"/>
      <c r="B35" s="59"/>
      <c r="C35" s="59"/>
      <c r="D35" s="59"/>
      <c r="E35" s="59"/>
      <c r="F35" s="59"/>
      <c r="G35" s="59"/>
      <c r="H35" s="59"/>
      <c r="I35" s="59"/>
      <c r="J35" s="59"/>
    </row>
    <row r="36" spans="1:13" s="51" customFormat="1" ht="32.25" customHeight="1" thickBot="1" x14ac:dyDescent="0.25">
      <c r="A36" s="929" t="s">
        <v>35</v>
      </c>
      <c r="B36" s="930"/>
      <c r="C36" s="930"/>
      <c r="D36" s="930"/>
      <c r="E36" s="930"/>
      <c r="F36" s="930"/>
      <c r="G36" s="930"/>
      <c r="H36" s="930"/>
      <c r="I36" s="930"/>
      <c r="J36" s="931"/>
    </row>
    <row r="37" spans="1:13" s="51" customFormat="1" ht="3.75" customHeight="1" thickBot="1" x14ac:dyDescent="0.25">
      <c r="A37" s="58"/>
      <c r="B37" s="50"/>
      <c r="C37" s="50"/>
      <c r="D37" s="50"/>
      <c r="E37" s="50"/>
      <c r="F37" s="50"/>
      <c r="G37" s="50"/>
      <c r="H37" s="50"/>
      <c r="I37" s="50"/>
      <c r="J37" s="58"/>
    </row>
    <row r="38" spans="1:13" s="51" customFormat="1" ht="31.5" customHeight="1" thickBot="1" x14ac:dyDescent="0.25">
      <c r="A38" s="50"/>
      <c r="B38" s="932" t="s">
        <v>36</v>
      </c>
      <c r="C38" s="933"/>
      <c r="D38" s="933"/>
      <c r="E38" s="933"/>
      <c r="F38" s="934"/>
      <c r="G38" s="50"/>
      <c r="H38" s="935" t="s">
        <v>267</v>
      </c>
      <c r="I38" s="936"/>
      <c r="J38" s="937"/>
      <c r="M38" s="51" t="s">
        <v>330</v>
      </c>
    </row>
    <row r="39" spans="1:13" s="51" customFormat="1" ht="31.5" customHeight="1" thickBot="1" x14ac:dyDescent="0.25">
      <c r="A39" s="50"/>
      <c r="B39" s="60" t="s">
        <v>32</v>
      </c>
      <c r="C39" s="360">
        <v>1</v>
      </c>
      <c r="D39" s="185">
        <v>2</v>
      </c>
      <c r="E39" s="185">
        <v>3</v>
      </c>
      <c r="F39" s="361">
        <v>4</v>
      </c>
      <c r="G39" s="50"/>
      <c r="H39" s="903"/>
      <c r="I39" s="904"/>
      <c r="J39" s="905"/>
    </row>
    <row r="40" spans="1:13"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3"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3"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3" s="51" customFormat="1" ht="31.5" customHeight="1" thickBot="1" x14ac:dyDescent="0.25">
      <c r="A43" s="50"/>
      <c r="B43" s="66" t="s">
        <v>37</v>
      </c>
      <c r="C43" s="128" t="e">
        <f>+AVERAGE(C42:F42)</f>
        <v>#DIV/0!</v>
      </c>
      <c r="D43" s="50"/>
      <c r="E43" s="50"/>
      <c r="F43" s="50"/>
      <c r="G43" s="50"/>
      <c r="H43" s="50"/>
      <c r="I43" s="50"/>
      <c r="J43" s="50"/>
    </row>
    <row r="44" spans="1:13" s="51" customFormat="1" ht="31.5" customHeight="1" thickBot="1" x14ac:dyDescent="0.25">
      <c r="A44" s="50"/>
      <c r="B44" s="67" t="s">
        <v>78</v>
      </c>
      <c r="C44" s="409" t="e">
        <f>+STDEV(C42:F42)</f>
        <v>#DIV/0!</v>
      </c>
      <c r="D44" s="50"/>
      <c r="E44" s="50"/>
      <c r="F44" s="50"/>
      <c r="G44" s="50"/>
      <c r="H44" s="50"/>
      <c r="I44" s="50"/>
      <c r="J44" s="50"/>
      <c r="K44" s="49"/>
    </row>
    <row r="45" spans="1:13" s="49" customFormat="1" ht="15" customHeight="1" thickBot="1" x14ac:dyDescent="0.25">
      <c r="A45" s="50"/>
      <c r="B45" s="50"/>
      <c r="C45" s="50"/>
      <c r="D45" s="50"/>
      <c r="E45" s="50"/>
      <c r="F45" s="50"/>
      <c r="G45" s="68"/>
      <c r="H45" s="50"/>
      <c r="I45" s="50"/>
      <c r="J45" s="50"/>
      <c r="K45" s="51"/>
    </row>
    <row r="46" spans="1:13" s="51" customFormat="1" ht="31.5" customHeight="1" thickBot="1" x14ac:dyDescent="0.25">
      <c r="A46" s="883" t="s">
        <v>38</v>
      </c>
      <c r="B46" s="884"/>
      <c r="C46" s="912"/>
      <c r="D46" s="912"/>
      <c r="E46" s="912"/>
      <c r="F46" s="884"/>
      <c r="G46" s="884"/>
      <c r="H46" s="884"/>
      <c r="I46" s="884"/>
      <c r="J46" s="885"/>
    </row>
    <row r="47" spans="1:13" s="51" customFormat="1" ht="31.5" customHeight="1" thickBot="1" x14ac:dyDescent="0.25">
      <c r="A47" s="918" t="s">
        <v>387</v>
      </c>
      <c r="B47" s="919"/>
      <c r="C47" s="913" t="s">
        <v>39</v>
      </c>
      <c r="D47" s="914"/>
      <c r="E47" s="915"/>
      <c r="F47" s="50"/>
      <c r="G47" s="50"/>
      <c r="H47" s="50"/>
      <c r="I47" s="50"/>
      <c r="J47" s="50"/>
    </row>
    <row r="48" spans="1:13" s="51" customFormat="1" ht="36.75" customHeight="1" thickBot="1" x14ac:dyDescent="0.25">
      <c r="A48" s="920"/>
      <c r="B48" s="921"/>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824"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202" t="s">
        <v>396</v>
      </c>
    </row>
    <row r="62" spans="1:21" s="51" customFormat="1" ht="57.95" customHeight="1" thickBot="1" x14ac:dyDescent="0.3">
      <c r="A62" s="824" t="s">
        <v>50</v>
      </c>
      <c r="B62" s="133"/>
      <c r="C62" s="134" t="e">
        <f>+SQRT(SUMSQ(C60:C61))</f>
        <v>#N/A</v>
      </c>
      <c r="D62" s="159" t="s">
        <v>3</v>
      </c>
      <c r="E62" s="180" t="s">
        <v>271</v>
      </c>
      <c r="F62" s="179">
        <v>200</v>
      </c>
      <c r="H62" s="165" t="s">
        <v>277</v>
      </c>
      <c r="I62" s="199" t="e">
        <f>SQRT((C59)^2+(C62)^2+(C66)^2)/C67</f>
        <v>#DIV/0!</v>
      </c>
      <c r="J62" s="151"/>
      <c r="K62" s="203" t="s">
        <v>275</v>
      </c>
      <c r="L62" s="204" t="s">
        <v>285</v>
      </c>
      <c r="M62" s="204" t="s">
        <v>397</v>
      </c>
    </row>
    <row r="63" spans="1:21" s="51" customFormat="1" ht="57.95" customHeight="1" thickBot="1" x14ac:dyDescent="0.25">
      <c r="A63" s="816" t="s">
        <v>416</v>
      </c>
      <c r="B63" s="136"/>
      <c r="C63" s="137" t="e">
        <f>+I49</f>
        <v>#DIV/0!</v>
      </c>
      <c r="D63" s="160" t="s">
        <v>74</v>
      </c>
      <c r="E63" s="194" t="s">
        <v>270</v>
      </c>
      <c r="F63" s="191" t="s">
        <v>298</v>
      </c>
      <c r="L63" s="49"/>
      <c r="T63" s="49"/>
      <c r="U63" s="49"/>
    </row>
    <row r="64" spans="1:21" s="51" customFormat="1" ht="57.95" customHeight="1" thickBot="1" x14ac:dyDescent="0.25">
      <c r="A64" s="824"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870" t="s">
        <v>287</v>
      </c>
      <c r="J73" s="870"/>
      <c r="K73" s="871"/>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869"/>
      <c r="I75" s="422"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28:A31"/>
    <mergeCell ref="C33:D33"/>
    <mergeCell ref="F33:G33"/>
    <mergeCell ref="A36:J36"/>
    <mergeCell ref="B38:F38"/>
    <mergeCell ref="H38:J38"/>
    <mergeCell ref="H39:J42"/>
    <mergeCell ref="A46:J46"/>
    <mergeCell ref="C47:E47"/>
    <mergeCell ref="G48:H48"/>
    <mergeCell ref="A49:B49"/>
    <mergeCell ref="G49:H49"/>
    <mergeCell ref="A47:B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1" zoomScale="80" zoomScaleNormal="60" zoomScaleSheetLayoutView="80" workbookViewId="0">
      <selection activeCell="K52" sqref="K5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526"/>
      <c r="D29" s="526"/>
      <c r="E29" s="526"/>
      <c r="F29" s="527"/>
      <c r="G29" s="50"/>
      <c r="H29" s="50"/>
      <c r="I29" s="50"/>
      <c r="J29" s="50"/>
    </row>
    <row r="30" spans="1:11" s="51" customFormat="1" ht="31.5" customHeight="1" x14ac:dyDescent="0.2">
      <c r="A30" s="923"/>
      <c r="B30" s="116" t="s">
        <v>2</v>
      </c>
      <c r="C30" s="526"/>
      <c r="D30" s="526"/>
      <c r="E30" s="526"/>
      <c r="F30" s="527"/>
      <c r="G30" s="50"/>
      <c r="H30" s="50"/>
      <c r="I30" s="50"/>
      <c r="J30" s="50"/>
    </row>
    <row r="31" spans="1:11" s="51" customFormat="1" ht="31.5" customHeight="1" thickBot="1" x14ac:dyDescent="0.25">
      <c r="A31" s="924"/>
      <c r="B31" s="56" t="s">
        <v>0</v>
      </c>
      <c r="C31" s="528"/>
      <c r="D31" s="528"/>
      <c r="E31" s="528"/>
      <c r="F31" s="52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37" zoomScale="80" zoomScaleNormal="60" zoomScaleSheetLayoutView="80" workbookViewId="0">
      <selection activeCell="A47" sqref="A47:B4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D78" sqref="D7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37" zoomScale="80" zoomScaleNormal="60" zoomScaleSheetLayoutView="80" workbookViewId="0">
      <selection activeCell="F24" sqref="F24:G2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t="s">
        <v>330</v>
      </c>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87" t="e">
        <f>VLOOKUP($H$25,'DATOS @'!$V$109:$AA$113,2,FALSE)</f>
        <v>#N/A</v>
      </c>
      <c r="H27" s="988"/>
    </row>
    <row r="28" spans="1:11" s="51" customFormat="1" ht="31.5" customHeight="1" x14ac:dyDescent="0.2">
      <c r="A28" s="922" t="s">
        <v>33</v>
      </c>
      <c r="B28" s="185" t="s">
        <v>0</v>
      </c>
      <c r="C28" s="478"/>
      <c r="D28" s="478"/>
      <c r="E28" s="478"/>
      <c r="F28" s="479"/>
      <c r="G28" s="50"/>
      <c r="H28" s="50"/>
      <c r="I28" s="50"/>
      <c r="J28" s="50"/>
    </row>
    <row r="29" spans="1:11" s="51" customFormat="1" ht="31.5" customHeight="1" x14ac:dyDescent="0.2">
      <c r="A29" s="923"/>
      <c r="B29" s="116" t="s">
        <v>2</v>
      </c>
      <c r="C29" s="480"/>
      <c r="D29" s="480"/>
      <c r="E29" s="480"/>
      <c r="F29" s="481"/>
      <c r="G29" s="50"/>
      <c r="H29" s="50"/>
      <c r="I29" s="50"/>
      <c r="J29" s="50"/>
    </row>
    <row r="30" spans="1:11" s="51" customFormat="1" ht="31.5" customHeight="1" x14ac:dyDescent="0.2">
      <c r="A30" s="923"/>
      <c r="B30" s="116" t="s">
        <v>2</v>
      </c>
      <c r="C30" s="480"/>
      <c r="D30" s="480"/>
      <c r="E30" s="480"/>
      <c r="F30" s="481"/>
      <c r="G30" s="50"/>
      <c r="H30" s="50"/>
      <c r="I30" s="50"/>
      <c r="J30" s="50"/>
    </row>
    <row r="31" spans="1:11" s="51" customFormat="1" ht="31.5" customHeight="1" thickBot="1" x14ac:dyDescent="0.25">
      <c r="A31" s="924"/>
      <c r="B31" s="56" t="s">
        <v>0</v>
      </c>
      <c r="C31" s="482"/>
      <c r="D31" s="482"/>
      <c r="E31" s="482"/>
      <c r="F31" s="4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484" t="e">
        <f t="shared" ref="C40:F40" si="0">+AVERAGE(C28,C31)</f>
        <v>#DIV/0!</v>
      </c>
      <c r="D40" s="485" t="e">
        <f t="shared" si="0"/>
        <v>#DIV/0!</v>
      </c>
      <c r="E40" s="485" t="e">
        <f t="shared" si="0"/>
        <v>#DIV/0!</v>
      </c>
      <c r="F40" s="486" t="e">
        <f t="shared" si="0"/>
        <v>#DIV/0!</v>
      </c>
      <c r="G40" s="50"/>
      <c r="H40" s="906"/>
      <c r="I40" s="907"/>
      <c r="J40" s="908"/>
    </row>
    <row r="41" spans="1:11" s="51" customFormat="1" ht="31.5" customHeight="1" x14ac:dyDescent="0.2">
      <c r="A41" s="61"/>
      <c r="B41" s="63"/>
      <c r="C41" s="487" t="e">
        <f t="shared" ref="C41:F41" si="1">+AVERAGE(C29:C30)</f>
        <v>#DIV/0!</v>
      </c>
      <c r="D41" s="86" t="e">
        <f t="shared" si="1"/>
        <v>#DIV/0!</v>
      </c>
      <c r="E41" s="86" t="e">
        <f t="shared" si="1"/>
        <v>#DIV/0!</v>
      </c>
      <c r="F41" s="488" t="e">
        <f t="shared" si="1"/>
        <v>#DIV/0!</v>
      </c>
      <c r="G41" s="50"/>
      <c r="H41" s="906"/>
      <c r="I41" s="907"/>
      <c r="J41" s="908"/>
    </row>
    <row r="42" spans="1:11" s="51" customFormat="1" ht="31.5" customHeight="1" thickBot="1" x14ac:dyDescent="0.25">
      <c r="A42" s="61"/>
      <c r="B42" s="65"/>
      <c r="C42" s="489" t="e">
        <f>+C41-C40</f>
        <v>#DIV/0!</v>
      </c>
      <c r="D42" s="490" t="e">
        <f t="shared" ref="D42:F42" si="2">+D41-D40</f>
        <v>#DIV/0!</v>
      </c>
      <c r="E42" s="490" t="e">
        <f t="shared" si="2"/>
        <v>#DIV/0!</v>
      </c>
      <c r="F42" s="491" t="e">
        <f t="shared" si="2"/>
        <v>#DIV/0!</v>
      </c>
      <c r="G42" s="50"/>
      <c r="H42" s="909"/>
      <c r="I42" s="910"/>
      <c r="J42" s="911"/>
    </row>
    <row r="43" spans="1:11" s="51" customFormat="1" ht="31.5" customHeight="1" thickBot="1" x14ac:dyDescent="0.25">
      <c r="A43" s="50"/>
      <c r="B43" s="66" t="s">
        <v>37</v>
      </c>
      <c r="C43" s="494" t="e">
        <f>+AVERAGE(C42:F42)</f>
        <v>#DIV/0!</v>
      </c>
      <c r="D43" s="50"/>
      <c r="E43" s="50"/>
      <c r="F43" s="50"/>
      <c r="G43" s="50"/>
      <c r="H43" s="50"/>
      <c r="I43" s="50"/>
      <c r="J43" s="50"/>
    </row>
    <row r="44" spans="1:11" s="51" customFormat="1" ht="31.5" customHeight="1" thickBot="1" x14ac:dyDescent="0.25">
      <c r="A44" s="50"/>
      <c r="B44" s="67" t="s">
        <v>78</v>
      </c>
      <c r="C44" s="495"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869"/>
      <c r="I75" s="524"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D8" sqref="D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40">
        <v>1</v>
      </c>
      <c r="D27" s="440">
        <v>2</v>
      </c>
      <c r="E27" s="440">
        <v>3</v>
      </c>
      <c r="F27" s="154">
        <v>4</v>
      </c>
      <c r="G27" s="940" t="e">
        <f>VLOOKUP($H$25,'DATOS @'!$V$109:$AA$113,2,FALSE)</f>
        <v>#N/A</v>
      </c>
      <c r="H27" s="941"/>
    </row>
    <row r="28" spans="1:11" s="51" customFormat="1" ht="31.5" customHeight="1" x14ac:dyDescent="0.2">
      <c r="A28" s="922" t="s">
        <v>33</v>
      </c>
      <c r="B28" s="185" t="s">
        <v>0</v>
      </c>
      <c r="C28" s="478"/>
      <c r="D28" s="478"/>
      <c r="E28" s="478"/>
      <c r="F28" s="479"/>
      <c r="G28" s="50"/>
      <c r="H28" s="50"/>
      <c r="I28" s="50"/>
      <c r="J28" s="50"/>
    </row>
    <row r="29" spans="1:11" s="51" customFormat="1" ht="31.5" customHeight="1" x14ac:dyDescent="0.2">
      <c r="A29" s="923"/>
      <c r="B29" s="116" t="s">
        <v>2</v>
      </c>
      <c r="C29" s="480"/>
      <c r="D29" s="480"/>
      <c r="E29" s="480"/>
      <c r="F29" s="481"/>
      <c r="G29" s="50"/>
      <c r="H29" s="50"/>
      <c r="I29" s="50"/>
      <c r="J29" s="50"/>
    </row>
    <row r="30" spans="1:11" s="51" customFormat="1" ht="31.5" customHeight="1" x14ac:dyDescent="0.2">
      <c r="A30" s="923"/>
      <c r="B30" s="116" t="s">
        <v>2</v>
      </c>
      <c r="C30" s="480"/>
      <c r="D30" s="480"/>
      <c r="E30" s="480"/>
      <c r="F30" s="481"/>
      <c r="G30" s="50"/>
      <c r="H30" s="50"/>
      <c r="I30" s="50"/>
      <c r="J30" s="50"/>
    </row>
    <row r="31" spans="1:11" s="51" customFormat="1" ht="31.5" customHeight="1" thickBot="1" x14ac:dyDescent="0.25">
      <c r="A31" s="924"/>
      <c r="B31" s="56" t="s">
        <v>0</v>
      </c>
      <c r="C31" s="482"/>
      <c r="D31" s="482"/>
      <c r="E31" s="482"/>
      <c r="F31" s="4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484" t="e">
        <f t="shared" ref="C40:F40" si="0">+AVERAGE(C28,C31)</f>
        <v>#DIV/0!</v>
      </c>
      <c r="D40" s="485" t="e">
        <f t="shared" si="0"/>
        <v>#DIV/0!</v>
      </c>
      <c r="E40" s="485" t="e">
        <f t="shared" si="0"/>
        <v>#DIV/0!</v>
      </c>
      <c r="F40" s="486" t="e">
        <f t="shared" si="0"/>
        <v>#DIV/0!</v>
      </c>
      <c r="G40" s="50"/>
      <c r="H40" s="906"/>
      <c r="I40" s="907"/>
      <c r="J40" s="908"/>
    </row>
    <row r="41" spans="1:11" s="51" customFormat="1" ht="31.5" customHeight="1" x14ac:dyDescent="0.2">
      <c r="A41" s="61"/>
      <c r="B41" s="63"/>
      <c r="C41" s="487" t="e">
        <f t="shared" ref="C41:F41" si="1">+AVERAGE(C29:C30)</f>
        <v>#DIV/0!</v>
      </c>
      <c r="D41" s="86" t="e">
        <f t="shared" si="1"/>
        <v>#DIV/0!</v>
      </c>
      <c r="E41" s="86" t="e">
        <f t="shared" si="1"/>
        <v>#DIV/0!</v>
      </c>
      <c r="F41" s="488" t="e">
        <f t="shared" si="1"/>
        <v>#DIV/0!</v>
      </c>
      <c r="G41" s="50"/>
      <c r="H41" s="906"/>
      <c r="I41" s="907"/>
      <c r="J41" s="908"/>
    </row>
    <row r="42" spans="1:11" s="51" customFormat="1" ht="31.5" customHeight="1" thickBot="1" x14ac:dyDescent="0.25">
      <c r="A42" s="61"/>
      <c r="B42" s="65"/>
      <c r="C42" s="489" t="e">
        <f>+C41-C40</f>
        <v>#DIV/0!</v>
      </c>
      <c r="D42" s="490" t="e">
        <f t="shared" ref="D42:F42" si="2">+D41-D40</f>
        <v>#DIV/0!</v>
      </c>
      <c r="E42" s="490" t="e">
        <f t="shared" si="2"/>
        <v>#DIV/0!</v>
      </c>
      <c r="F42" s="491" t="e">
        <f t="shared" si="2"/>
        <v>#DIV/0!</v>
      </c>
      <c r="G42" s="50"/>
      <c r="H42" s="909"/>
      <c r="I42" s="910"/>
      <c r="J42" s="911"/>
    </row>
    <row r="43" spans="1:11" s="51" customFormat="1" ht="31.5" customHeight="1" thickBot="1" x14ac:dyDescent="0.25">
      <c r="A43" s="50"/>
      <c r="B43" s="66" t="s">
        <v>37</v>
      </c>
      <c r="C43" s="494" t="e">
        <f>+AVERAGE(C42:F42)</f>
        <v>#DIV/0!</v>
      </c>
      <c r="D43" s="50"/>
      <c r="E43" s="50"/>
      <c r="F43" s="50"/>
      <c r="G43" s="50"/>
      <c r="H43" s="50"/>
      <c r="I43" s="50"/>
      <c r="J43" s="50"/>
    </row>
    <row r="44" spans="1:11" s="51" customFormat="1" ht="31.5" customHeight="1" thickBot="1" x14ac:dyDescent="0.25">
      <c r="A44" s="50"/>
      <c r="B44" s="67" t="s">
        <v>78</v>
      </c>
      <c r="C44" s="495"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869"/>
      <c r="I75" s="498"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A12" sqref="A12:B1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40">
        <v>1</v>
      </c>
      <c r="D27" s="440">
        <v>2</v>
      </c>
      <c r="E27" s="440">
        <v>3</v>
      </c>
      <c r="F27" s="154">
        <v>4</v>
      </c>
      <c r="G27" s="940" t="e">
        <f>VLOOKUP($H$25,'DATOS @'!$V$109:$AA$113,2,FALSE)</f>
        <v>#N/A</v>
      </c>
      <c r="H27" s="941"/>
    </row>
    <row r="28" spans="1:11" s="51" customFormat="1" ht="31.5" customHeight="1" x14ac:dyDescent="0.2">
      <c r="A28" s="922" t="s">
        <v>33</v>
      </c>
      <c r="B28" s="185" t="s">
        <v>0</v>
      </c>
      <c r="C28" s="502"/>
      <c r="D28" s="502"/>
      <c r="E28" s="502"/>
      <c r="F28" s="503"/>
      <c r="G28" s="50"/>
      <c r="H28" s="50"/>
      <c r="I28" s="50"/>
      <c r="J28" s="50"/>
    </row>
    <row r="29" spans="1:11" s="51" customFormat="1" ht="31.5" customHeight="1" x14ac:dyDescent="0.2">
      <c r="A29" s="923"/>
      <c r="B29" s="116" t="s">
        <v>2</v>
      </c>
      <c r="C29" s="502"/>
      <c r="D29" s="502"/>
      <c r="E29" s="502"/>
      <c r="F29" s="503"/>
      <c r="G29" s="50"/>
      <c r="H29" s="50"/>
      <c r="I29" s="50"/>
      <c r="J29" s="50"/>
    </row>
    <row r="30" spans="1:11" s="51" customFormat="1" ht="31.5" customHeight="1" x14ac:dyDescent="0.2">
      <c r="A30" s="923"/>
      <c r="B30" s="116" t="s">
        <v>2</v>
      </c>
      <c r="C30" s="502"/>
      <c r="D30" s="502"/>
      <c r="E30" s="502"/>
      <c r="F30" s="503"/>
      <c r="G30" s="50"/>
      <c r="H30" s="50"/>
      <c r="I30" s="50"/>
      <c r="J30" s="50"/>
    </row>
    <row r="31" spans="1:11" s="51" customFormat="1" ht="31.5" customHeight="1" thickBot="1" x14ac:dyDescent="0.25">
      <c r="A31" s="924"/>
      <c r="B31" s="56" t="s">
        <v>0</v>
      </c>
      <c r="C31" s="502"/>
      <c r="D31" s="502"/>
      <c r="E31" s="502"/>
      <c r="F31" s="50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869"/>
      <c r="I75" s="530"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3" zoomScale="80" zoomScaleNormal="60" zoomScaleSheetLayoutView="80" workbookViewId="0">
      <selection activeCell="J29" sqref="J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393</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40">
        <v>1</v>
      </c>
      <c r="D27" s="440">
        <v>2</v>
      </c>
      <c r="E27" s="440">
        <v>3</v>
      </c>
      <c r="F27" s="154">
        <v>4</v>
      </c>
      <c r="G27" s="940" t="e">
        <f>VLOOKUP($H$25,'DATOS @'!$V$109:$AA$113,2,FALSE)</f>
        <v>#N/A</v>
      </c>
      <c r="H27" s="941"/>
    </row>
    <row r="28" spans="1:11" s="51" customFormat="1" ht="31.5" customHeight="1" x14ac:dyDescent="0.2">
      <c r="A28" s="922" t="s">
        <v>33</v>
      </c>
      <c r="B28" s="185" t="s">
        <v>0</v>
      </c>
      <c r="C28" s="500"/>
      <c r="D28" s="500"/>
      <c r="E28" s="500"/>
      <c r="F28" s="501"/>
      <c r="G28" s="50"/>
      <c r="H28" s="50"/>
      <c r="I28" s="50"/>
      <c r="J28" s="50"/>
    </row>
    <row r="29" spans="1:11" s="51" customFormat="1" ht="31.5" customHeight="1" x14ac:dyDescent="0.2">
      <c r="A29" s="923"/>
      <c r="B29" s="116" t="s">
        <v>2</v>
      </c>
      <c r="C29" s="502"/>
      <c r="D29" s="502"/>
      <c r="E29" s="502"/>
      <c r="F29" s="503"/>
      <c r="G29" s="50"/>
      <c r="H29" s="50"/>
      <c r="I29" s="50"/>
      <c r="J29" s="50"/>
    </row>
    <row r="30" spans="1:11" s="51" customFormat="1" ht="31.5" customHeight="1" x14ac:dyDescent="0.2">
      <c r="A30" s="923"/>
      <c r="B30" s="116" t="s">
        <v>2</v>
      </c>
      <c r="C30" s="502"/>
      <c r="D30" s="502"/>
      <c r="E30" s="502"/>
      <c r="F30" s="503"/>
      <c r="G30" s="50"/>
      <c r="H30" s="50"/>
      <c r="I30" s="50"/>
      <c r="J30" s="50"/>
    </row>
    <row r="31" spans="1:11" s="51" customFormat="1" ht="31.5" customHeight="1" thickBot="1" x14ac:dyDescent="0.25">
      <c r="A31" s="924"/>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531"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869"/>
      <c r="I75" s="524"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0" zoomScale="80" zoomScaleNormal="60" zoomScaleSheetLayoutView="80" workbookViewId="0">
      <selection activeCell="L51" sqref="L51"/>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393</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40">
        <v>1</v>
      </c>
      <c r="D27" s="440">
        <v>2</v>
      </c>
      <c r="E27" s="440">
        <v>3</v>
      </c>
      <c r="F27" s="154">
        <v>4</v>
      </c>
      <c r="G27" s="940" t="e">
        <f>VLOOKUP($H$25,'DATOS @'!$V$109:$AA$113,2,FALSE)</f>
        <v>#N/A</v>
      </c>
      <c r="H27" s="941"/>
    </row>
    <row r="28" spans="1:11" s="51" customFormat="1" ht="31.5" customHeight="1" x14ac:dyDescent="0.2">
      <c r="A28" s="922" t="s">
        <v>33</v>
      </c>
      <c r="B28" s="185" t="s">
        <v>0</v>
      </c>
      <c r="C28" s="500"/>
      <c r="D28" s="500"/>
      <c r="E28" s="500"/>
      <c r="F28" s="501"/>
      <c r="G28" s="50"/>
      <c r="H28" s="50"/>
      <c r="I28" s="50"/>
      <c r="J28" s="50"/>
    </row>
    <row r="29" spans="1:11" s="51" customFormat="1" ht="31.5" customHeight="1" x14ac:dyDescent="0.2">
      <c r="A29" s="923"/>
      <c r="B29" s="116" t="s">
        <v>2</v>
      </c>
      <c r="C29" s="502"/>
      <c r="D29" s="502"/>
      <c r="E29" s="502"/>
      <c r="F29" s="503"/>
      <c r="G29" s="50"/>
      <c r="H29" s="50"/>
      <c r="I29" s="50"/>
      <c r="J29" s="50"/>
    </row>
    <row r="30" spans="1:11" s="51" customFormat="1" ht="31.5" customHeight="1" x14ac:dyDescent="0.2">
      <c r="A30" s="923"/>
      <c r="B30" s="116" t="s">
        <v>2</v>
      </c>
      <c r="C30" s="502"/>
      <c r="D30" s="502"/>
      <c r="E30" s="502"/>
      <c r="F30" s="503"/>
      <c r="G30" s="50"/>
      <c r="H30" s="50"/>
      <c r="I30" s="50"/>
      <c r="J30" s="50"/>
    </row>
    <row r="31" spans="1:11" s="51" customFormat="1" ht="31.5" customHeight="1" thickBot="1" x14ac:dyDescent="0.25">
      <c r="A31" s="924"/>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89"/>
      <c r="I66" s="990"/>
      <c r="J66" s="990"/>
      <c r="K66" s="991"/>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531" t="e">
        <f>E74*1000-B74*1000</f>
        <v>#N/A</v>
      </c>
      <c r="G74" s="64"/>
      <c r="H74" s="868"/>
      <c r="I74" s="517"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869"/>
      <c r="I75" s="498"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C14" sqref="C1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393</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40">
        <v>1</v>
      </c>
      <c r="D27" s="440">
        <v>2</v>
      </c>
      <c r="E27" s="440">
        <v>3</v>
      </c>
      <c r="F27" s="154">
        <v>4</v>
      </c>
      <c r="G27" s="940" t="e">
        <f>VLOOKUP($H$25,'DATOS @'!$V$109:$AA$113,2,FALSE)</f>
        <v>#N/A</v>
      </c>
      <c r="H27" s="941"/>
    </row>
    <row r="28" spans="1:11" s="51" customFormat="1" ht="31.5" customHeight="1" x14ac:dyDescent="0.2">
      <c r="A28" s="922" t="s">
        <v>33</v>
      </c>
      <c r="B28" s="185" t="s">
        <v>0</v>
      </c>
      <c r="C28" s="500"/>
      <c r="D28" s="500"/>
      <c r="E28" s="500"/>
      <c r="F28" s="501"/>
      <c r="G28" s="50"/>
      <c r="H28" s="50"/>
      <c r="I28" s="50"/>
      <c r="J28" s="50"/>
    </row>
    <row r="29" spans="1:11" s="51" customFormat="1" ht="31.5" customHeight="1" x14ac:dyDescent="0.2">
      <c r="A29" s="923"/>
      <c r="B29" s="116" t="s">
        <v>2</v>
      </c>
      <c r="C29" s="502"/>
      <c r="D29" s="502"/>
      <c r="E29" s="502"/>
      <c r="F29" s="503"/>
      <c r="G29" s="50"/>
      <c r="H29" s="50"/>
      <c r="I29" s="50"/>
      <c r="J29" s="50"/>
    </row>
    <row r="30" spans="1:11" s="51" customFormat="1" ht="31.5" customHeight="1" x14ac:dyDescent="0.2">
      <c r="A30" s="923"/>
      <c r="B30" s="116" t="s">
        <v>2</v>
      </c>
      <c r="C30" s="502"/>
      <c r="D30" s="502"/>
      <c r="E30" s="502"/>
      <c r="F30" s="503"/>
      <c r="G30" s="50"/>
      <c r="H30" s="50"/>
      <c r="I30" s="50"/>
      <c r="J30" s="50"/>
    </row>
    <row r="31" spans="1:11" s="51" customFormat="1" ht="31.5" customHeight="1" thickBot="1" x14ac:dyDescent="0.25">
      <c r="A31" s="924"/>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517"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869"/>
      <c r="I75" s="498"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80" zoomScaleNormal="25" zoomScaleSheetLayoutView="80" zoomScalePageLayoutView="10" workbookViewId="0">
      <selection activeCell="G7" sqref="G7"/>
    </sheetView>
  </sheetViews>
  <sheetFormatPr baseColWidth="10" defaultColWidth="15.7109375" defaultRowHeight="15" x14ac:dyDescent="0.25"/>
  <cols>
    <col min="1" max="1" width="20.7109375" style="209" customWidth="1"/>
    <col min="2" max="2" width="20.140625" style="209" customWidth="1"/>
    <col min="3" max="3" width="19" style="209" customWidth="1"/>
    <col min="4" max="4" width="20.7109375" style="209" customWidth="1"/>
    <col min="5" max="5" width="25.7109375" style="209" customWidth="1"/>
    <col min="6" max="7" width="20.7109375" style="209" customWidth="1"/>
    <col min="8" max="8" width="18.85546875" style="209" customWidth="1"/>
    <col min="9" max="9" width="22.85546875" style="209" customWidth="1"/>
    <col min="10" max="20" width="20.7109375" style="209" customWidth="1"/>
    <col min="21" max="21" width="23.5703125" style="209" customWidth="1"/>
    <col min="22" max="30" width="20.7109375" style="209" customWidth="1"/>
    <col min="31" max="31" width="19.85546875" style="209" bestFit="1" customWidth="1"/>
    <col min="32" max="35" width="15.85546875" style="209" bestFit="1" customWidth="1"/>
    <col min="36" max="40" width="16" style="209" customWidth="1"/>
    <col min="41" max="44" width="10.7109375" style="209" customWidth="1"/>
    <col min="45" max="45" width="16" style="209" bestFit="1" customWidth="1"/>
    <col min="46" max="46" width="15.85546875" style="209" bestFit="1" customWidth="1"/>
    <col min="47" max="47" width="20.7109375" style="209" bestFit="1" customWidth="1"/>
    <col min="48" max="48" width="15.85546875" style="209" bestFit="1" customWidth="1"/>
    <col min="49" max="49" width="15.7109375" style="209"/>
    <col min="50" max="50" width="20" style="209" customWidth="1"/>
    <col min="51" max="52" width="10.7109375" style="209" customWidth="1"/>
    <col min="53" max="16384" width="15.7109375" style="209"/>
  </cols>
  <sheetData>
    <row r="1" spans="2:80" ht="30" customHeight="1" thickBot="1" x14ac:dyDescent="0.3">
      <c r="B1" s="208"/>
      <c r="C1" s="208"/>
      <c r="D1" s="208"/>
      <c r="E1" s="208"/>
      <c r="F1" s="208"/>
      <c r="G1" s="208"/>
      <c r="H1" s="208"/>
      <c r="I1" s="208"/>
      <c r="J1" s="208"/>
      <c r="K1" s="208"/>
      <c r="L1" s="208"/>
      <c r="AP1" s="208"/>
      <c r="AQ1" s="208"/>
      <c r="AR1" s="208"/>
      <c r="AS1" s="208"/>
      <c r="AT1" s="208"/>
      <c r="AU1" s="208"/>
      <c r="AV1" s="208"/>
      <c r="AW1" s="208"/>
      <c r="AX1" s="208"/>
      <c r="AY1" s="208"/>
      <c r="AZ1" s="208"/>
    </row>
    <row r="2" spans="2:80" ht="30" customHeight="1" x14ac:dyDescent="0.25">
      <c r="B2" s="1150" t="s">
        <v>192</v>
      </c>
      <c r="C2" s="1151"/>
      <c r="D2" s="1151"/>
      <c r="E2" s="1151"/>
      <c r="F2" s="1151"/>
      <c r="G2" s="1151"/>
      <c r="H2" s="1151"/>
      <c r="I2" s="1151"/>
      <c r="J2" s="1152"/>
      <c r="K2" s="208"/>
      <c r="L2" s="208"/>
      <c r="M2" s="208"/>
      <c r="AP2" s="208"/>
      <c r="AQ2" s="210"/>
      <c r="AR2" s="208"/>
      <c r="AS2" s="208"/>
      <c r="AT2" s="208"/>
      <c r="AU2" s="208"/>
      <c r="AV2" s="208"/>
      <c r="AW2" s="208"/>
      <c r="AX2" s="208"/>
      <c r="AY2" s="208"/>
      <c r="AZ2" s="208"/>
    </row>
    <row r="3" spans="2:80" ht="30" customHeight="1" thickBot="1" x14ac:dyDescent="0.3">
      <c r="B3" s="1153"/>
      <c r="C3" s="1154"/>
      <c r="D3" s="1154"/>
      <c r="E3" s="1154"/>
      <c r="F3" s="1154"/>
      <c r="G3" s="1154"/>
      <c r="H3" s="1154"/>
      <c r="I3" s="1154"/>
      <c r="J3" s="1155"/>
      <c r="K3" s="208"/>
      <c r="L3" s="208"/>
      <c r="M3" s="208"/>
      <c r="AQ3" s="208"/>
      <c r="AR3" s="208"/>
      <c r="AS3" s="208"/>
      <c r="AT3" s="208"/>
      <c r="AU3" s="208"/>
      <c r="AV3" s="208"/>
      <c r="AW3" s="208"/>
      <c r="AX3" s="208"/>
      <c r="AY3" s="208"/>
      <c r="AZ3" s="208"/>
    </row>
    <row r="4" spans="2:80" ht="30" customHeight="1" x14ac:dyDescent="0.25">
      <c r="B4" s="1164" t="s">
        <v>4</v>
      </c>
      <c r="C4" s="1166" t="s">
        <v>238</v>
      </c>
      <c r="D4" s="1168" t="s">
        <v>376</v>
      </c>
      <c r="E4" s="1168" t="s">
        <v>18</v>
      </c>
      <c r="F4" s="1168" t="s">
        <v>348</v>
      </c>
      <c r="G4" s="1168" t="s">
        <v>326</v>
      </c>
      <c r="H4" s="1168" t="s">
        <v>8</v>
      </c>
      <c r="I4" s="1168" t="s">
        <v>364</v>
      </c>
      <c r="J4" s="1140" t="s">
        <v>360</v>
      </c>
      <c r="K4" s="208"/>
      <c r="L4" s="208"/>
      <c r="M4" s="208"/>
      <c r="AQ4" s="208"/>
      <c r="AR4" s="208"/>
      <c r="AS4" s="208"/>
      <c r="AT4" s="208"/>
      <c r="AU4" s="208"/>
      <c r="AV4" s="208"/>
      <c r="AW4" s="208"/>
      <c r="AX4" s="208"/>
      <c r="AY4" s="208"/>
      <c r="AZ4" s="208"/>
    </row>
    <row r="5" spans="2:80" ht="30" customHeight="1" thickBot="1" x14ac:dyDescent="0.3">
      <c r="B5" s="1165"/>
      <c r="C5" s="1167"/>
      <c r="D5" s="1169"/>
      <c r="E5" s="1169"/>
      <c r="F5" s="1169"/>
      <c r="G5" s="1169"/>
      <c r="H5" s="1169"/>
      <c r="I5" s="1169"/>
      <c r="J5" s="1141"/>
      <c r="K5" s="208"/>
      <c r="L5" s="208"/>
      <c r="M5" s="208"/>
      <c r="AS5" s="208"/>
      <c r="AT5" s="208"/>
      <c r="AU5" s="208"/>
      <c r="AV5" s="208"/>
      <c r="AW5" s="208"/>
      <c r="AX5" s="208"/>
      <c r="AY5" s="208"/>
      <c r="AZ5" s="208"/>
    </row>
    <row r="6" spans="2:80" ht="30" customHeight="1" thickBot="1" x14ac:dyDescent="0.3">
      <c r="B6" s="211"/>
      <c r="C6" s="212"/>
      <c r="D6" s="212"/>
      <c r="E6" s="212"/>
      <c r="F6" s="212"/>
      <c r="G6" s="212"/>
      <c r="H6" s="212"/>
      <c r="I6" s="212"/>
      <c r="J6" s="213"/>
      <c r="M6" s="208"/>
      <c r="N6" s="1156" t="s">
        <v>214</v>
      </c>
      <c r="O6" s="1157"/>
      <c r="P6" s="1157"/>
      <c r="Q6" s="1157"/>
      <c r="R6" s="1157"/>
      <c r="S6" s="1157"/>
      <c r="T6" s="1157"/>
      <c r="U6" s="1157"/>
      <c r="V6" s="1157"/>
      <c r="W6" s="1157"/>
      <c r="X6" s="1157"/>
      <c r="Y6" s="1157"/>
      <c r="Z6" s="1157"/>
      <c r="AA6" s="1158"/>
      <c r="AS6" s="208"/>
      <c r="AT6" s="208"/>
      <c r="AU6" s="208"/>
      <c r="AV6" s="208"/>
      <c r="AW6" s="208"/>
      <c r="AX6" s="214"/>
      <c r="AY6" s="208"/>
      <c r="AZ6" s="208"/>
    </row>
    <row r="7" spans="2:80" s="336" customFormat="1" ht="43.5" customHeight="1" thickBot="1" x14ac:dyDescent="0.3">
      <c r="B7" s="567" t="s">
        <v>198</v>
      </c>
      <c r="C7" s="562"/>
      <c r="D7" s="367"/>
      <c r="E7" s="365"/>
      <c r="F7" s="365"/>
      <c r="G7" s="427" t="s">
        <v>420</v>
      </c>
      <c r="H7" s="367"/>
      <c r="I7" s="365"/>
      <c r="J7" s="540"/>
      <c r="M7" s="368"/>
      <c r="N7" s="1159"/>
      <c r="O7" s="1160"/>
      <c r="P7" s="1160"/>
      <c r="Q7" s="1160"/>
      <c r="R7" s="1160"/>
      <c r="S7" s="1160"/>
      <c r="T7" s="1160"/>
      <c r="U7" s="1160"/>
      <c r="V7" s="1160"/>
      <c r="W7" s="1160"/>
      <c r="X7" s="1160"/>
      <c r="Y7" s="1160"/>
      <c r="Z7" s="1160"/>
      <c r="AA7" s="1161"/>
      <c r="AS7" s="368"/>
      <c r="AT7" s="368"/>
      <c r="AU7" s="368"/>
      <c r="AV7" s="368"/>
      <c r="AW7" s="368"/>
      <c r="AX7" s="369"/>
      <c r="AY7" s="368"/>
      <c r="AZ7" s="368"/>
    </row>
    <row r="8" spans="2:80" s="373" customFormat="1" ht="30" customHeight="1" x14ac:dyDescent="0.25">
      <c r="B8" s="568" t="s">
        <v>199</v>
      </c>
      <c r="C8" s="563">
        <f>$C$7</f>
        <v>0</v>
      </c>
      <c r="D8" s="370">
        <f>$D$7</f>
        <v>0</v>
      </c>
      <c r="E8" s="215">
        <f>$E$7</f>
        <v>0</v>
      </c>
      <c r="F8" s="215">
        <f>$F$7</f>
        <v>0</v>
      </c>
      <c r="G8" s="216" t="str">
        <f>$G$7</f>
        <v>Laboratorios de calibración de masa y volumen de la SIC, avenida carrera 50 # 26-55, int 2, INM piso 5.</v>
      </c>
      <c r="H8" s="371"/>
      <c r="I8" s="372">
        <f>$I$7</f>
        <v>0</v>
      </c>
      <c r="J8" s="554">
        <f>$J$7</f>
        <v>0</v>
      </c>
      <c r="M8" s="374"/>
      <c r="N8" s="1162" t="s">
        <v>158</v>
      </c>
      <c r="O8" s="1138" t="s">
        <v>21</v>
      </c>
      <c r="P8" s="1138" t="s">
        <v>10</v>
      </c>
      <c r="Q8" s="1138" t="s">
        <v>22</v>
      </c>
      <c r="R8" s="1138" t="s">
        <v>23</v>
      </c>
      <c r="S8" s="1138" t="s">
        <v>14</v>
      </c>
      <c r="T8" s="1138" t="s">
        <v>8</v>
      </c>
      <c r="U8" s="1138" t="s">
        <v>102</v>
      </c>
      <c r="V8" s="1138" t="s">
        <v>103</v>
      </c>
      <c r="W8" s="1138" t="s">
        <v>104</v>
      </c>
      <c r="X8" s="1138" t="s">
        <v>349</v>
      </c>
      <c r="Y8" s="1138" t="s">
        <v>350</v>
      </c>
      <c r="Z8" s="1138" t="s">
        <v>351</v>
      </c>
      <c r="AA8" s="1105" t="s">
        <v>241</v>
      </c>
      <c r="AB8" s="336"/>
      <c r="AS8" s="374"/>
      <c r="AT8" s="374"/>
      <c r="AU8" s="374"/>
      <c r="AV8" s="374"/>
      <c r="AW8" s="374"/>
      <c r="AX8" s="375"/>
      <c r="AY8" s="374"/>
      <c r="AZ8" s="374"/>
      <c r="CA8" s="336"/>
      <c r="CB8" s="336"/>
    </row>
    <row r="9" spans="2:80" s="373" customFormat="1" ht="30" customHeight="1" thickBot="1" x14ac:dyDescent="0.3">
      <c r="B9" s="568" t="s">
        <v>200</v>
      </c>
      <c r="C9" s="564">
        <f t="shared" ref="C9:C26" si="0">$C$7</f>
        <v>0</v>
      </c>
      <c r="D9" s="397">
        <f t="shared" ref="D9:D26" si="1">$D$7</f>
        <v>0</v>
      </c>
      <c r="E9" s="398">
        <f t="shared" ref="E9:E26" si="2">$E$7</f>
        <v>0</v>
      </c>
      <c r="F9" s="398">
        <f t="shared" ref="F9:F26" si="3">$F$7</f>
        <v>0</v>
      </c>
      <c r="G9" s="399" t="str">
        <f t="shared" ref="G9:G26" si="4">$G$7</f>
        <v>Laboratorios de calibración de masa y volumen de la SIC, avenida carrera 50 # 26-55, int 2, INM piso 5.</v>
      </c>
      <c r="H9" s="376"/>
      <c r="I9" s="400">
        <f t="shared" ref="I9:I26" si="5">$I$7</f>
        <v>0</v>
      </c>
      <c r="J9" s="555">
        <f t="shared" ref="J9:J26" si="6">$J$7</f>
        <v>0</v>
      </c>
      <c r="M9" s="374"/>
      <c r="N9" s="1163"/>
      <c r="O9" s="1139"/>
      <c r="P9" s="1139"/>
      <c r="Q9" s="1139"/>
      <c r="R9" s="1139"/>
      <c r="S9" s="1139"/>
      <c r="T9" s="1139"/>
      <c r="U9" s="1139"/>
      <c r="V9" s="1139"/>
      <c r="W9" s="1139"/>
      <c r="X9" s="1139"/>
      <c r="Y9" s="1139"/>
      <c r="Z9" s="1139"/>
      <c r="AA9" s="1106"/>
      <c r="AB9" s="336"/>
      <c r="AS9" s="374"/>
      <c r="AT9" s="374"/>
      <c r="AU9" s="374"/>
      <c r="AV9" s="374"/>
      <c r="AW9" s="374"/>
      <c r="AX9" s="375"/>
      <c r="AY9" s="374"/>
      <c r="AZ9" s="374"/>
      <c r="CA9" s="336"/>
      <c r="CB9" s="336"/>
    </row>
    <row r="10" spans="2:80" s="373" customFormat="1" ht="30" customHeight="1" thickBot="1" x14ac:dyDescent="0.3">
      <c r="B10" s="568" t="s">
        <v>201</v>
      </c>
      <c r="C10" s="564">
        <f t="shared" si="0"/>
        <v>0</v>
      </c>
      <c r="D10" s="397">
        <f t="shared" si="1"/>
        <v>0</v>
      </c>
      <c r="E10" s="398">
        <f t="shared" si="2"/>
        <v>0</v>
      </c>
      <c r="F10" s="398">
        <f t="shared" si="3"/>
        <v>0</v>
      </c>
      <c r="G10" s="399" t="str">
        <f t="shared" si="4"/>
        <v>Laboratorios de calibración de masa y volumen de la SIC, avenida carrera 50 # 26-55, int 2, INM piso 5.</v>
      </c>
      <c r="H10" s="376"/>
      <c r="I10" s="400">
        <f t="shared" si="5"/>
        <v>0</v>
      </c>
      <c r="J10" s="555">
        <f t="shared" si="6"/>
        <v>0</v>
      </c>
      <c r="M10" s="374"/>
      <c r="N10" s="377"/>
      <c r="O10" s="368"/>
      <c r="P10" s="368"/>
      <c r="Q10" s="368"/>
      <c r="R10" s="368"/>
      <c r="S10" s="368"/>
      <c r="T10" s="368"/>
      <c r="U10" s="368"/>
      <c r="V10" s="368"/>
      <c r="W10" s="368"/>
      <c r="X10" s="368"/>
      <c r="Y10" s="368"/>
      <c r="Z10" s="368"/>
      <c r="AA10" s="378"/>
      <c r="AB10" s="336"/>
      <c r="AS10" s="374"/>
      <c r="AT10" s="374"/>
      <c r="AU10" s="374"/>
      <c r="AV10" s="374"/>
      <c r="AW10" s="374"/>
      <c r="AX10" s="375"/>
      <c r="AY10" s="374"/>
      <c r="AZ10" s="374"/>
      <c r="CA10" s="336"/>
      <c r="CB10" s="336"/>
    </row>
    <row r="11" spans="2:80" s="373" customFormat="1" ht="30" customHeight="1" x14ac:dyDescent="0.25">
      <c r="B11" s="568" t="s">
        <v>202</v>
      </c>
      <c r="C11" s="564">
        <f t="shared" si="0"/>
        <v>0</v>
      </c>
      <c r="D11" s="397">
        <f t="shared" si="1"/>
        <v>0</v>
      </c>
      <c r="E11" s="398">
        <f t="shared" si="2"/>
        <v>0</v>
      </c>
      <c r="F11" s="398">
        <f t="shared" si="3"/>
        <v>0</v>
      </c>
      <c r="G11" s="399" t="str">
        <f t="shared" si="4"/>
        <v>Laboratorios de calibración de masa y volumen de la SIC, avenida carrera 50 # 26-55, int 2, INM piso 5.</v>
      </c>
      <c r="H11" s="376"/>
      <c r="I11" s="400">
        <f t="shared" si="5"/>
        <v>0</v>
      </c>
      <c r="J11" s="555">
        <f t="shared" si="6"/>
        <v>0</v>
      </c>
      <c r="M11" s="374"/>
      <c r="N11" s="220" t="s">
        <v>126</v>
      </c>
      <c r="O11" s="349" t="s">
        <v>108</v>
      </c>
      <c r="P11" s="349" t="s">
        <v>76</v>
      </c>
      <c r="Q11" s="349">
        <v>27129360</v>
      </c>
      <c r="R11" s="349" t="s">
        <v>80</v>
      </c>
      <c r="S11" s="349" t="s">
        <v>233</v>
      </c>
      <c r="T11" s="348">
        <v>43228</v>
      </c>
      <c r="U11" s="349">
        <v>1</v>
      </c>
      <c r="V11" s="349">
        <v>8.9999999999999993E-3</v>
      </c>
      <c r="W11" s="379">
        <v>0.01</v>
      </c>
      <c r="X11" s="380">
        <v>8000</v>
      </c>
      <c r="Y11" s="349">
        <v>30</v>
      </c>
      <c r="Z11" s="113">
        <f t="shared" ref="Z11:Z27" si="7">(0.34848*((751.2+755.4)/2)-0.009*((48.4+57.9)/2)*EXP(0.0612*((19.5+20.7)/2)))/(273.15+((19.5+20.7)/2))</f>
        <v>0.88959332465171137</v>
      </c>
      <c r="AA11" s="381" t="s">
        <v>149</v>
      </c>
      <c r="AB11" s="336"/>
      <c r="AS11" s="374"/>
      <c r="AT11" s="374"/>
      <c r="AU11" s="374"/>
      <c r="AV11" s="374"/>
      <c r="AW11" s="374"/>
      <c r="AX11" s="375"/>
      <c r="AY11" s="374"/>
      <c r="AZ11" s="374"/>
      <c r="CA11" s="336"/>
      <c r="CB11" s="336"/>
    </row>
    <row r="12" spans="2:80" s="373" customFormat="1" ht="30" customHeight="1" x14ac:dyDescent="0.25">
      <c r="B12" s="569" t="s">
        <v>203</v>
      </c>
      <c r="C12" s="564">
        <f t="shared" si="0"/>
        <v>0</v>
      </c>
      <c r="D12" s="397">
        <f t="shared" si="1"/>
        <v>0</v>
      </c>
      <c r="E12" s="398">
        <f t="shared" si="2"/>
        <v>0</v>
      </c>
      <c r="F12" s="398">
        <f t="shared" si="3"/>
        <v>0</v>
      </c>
      <c r="G12" s="399" t="str">
        <f t="shared" si="4"/>
        <v>Laboratorios de calibración de masa y volumen de la SIC, avenida carrera 50 # 26-55, int 2, INM piso 5.</v>
      </c>
      <c r="H12" s="376"/>
      <c r="I12" s="400">
        <f t="shared" si="5"/>
        <v>0</v>
      </c>
      <c r="J12" s="555">
        <f t="shared" si="6"/>
        <v>0</v>
      </c>
      <c r="M12" s="374"/>
      <c r="N12" s="226" t="s">
        <v>127</v>
      </c>
      <c r="O12" s="353" t="s">
        <v>108</v>
      </c>
      <c r="P12" s="353" t="s">
        <v>76</v>
      </c>
      <c r="Q12" s="353">
        <v>27129360</v>
      </c>
      <c r="R12" s="353" t="s">
        <v>81</v>
      </c>
      <c r="S12" s="353" t="s">
        <v>233</v>
      </c>
      <c r="T12" s="352">
        <v>43228</v>
      </c>
      <c r="U12" s="353">
        <v>2</v>
      </c>
      <c r="V12" s="382">
        <v>0.01</v>
      </c>
      <c r="W12" s="353">
        <v>1.2E-2</v>
      </c>
      <c r="X12" s="383">
        <v>8000</v>
      </c>
      <c r="Y12" s="353">
        <v>30</v>
      </c>
      <c r="Z12" s="114">
        <f t="shared" si="7"/>
        <v>0.88959332465171137</v>
      </c>
      <c r="AA12" s="384" t="s">
        <v>149</v>
      </c>
      <c r="AB12" s="336"/>
      <c r="AS12" s="374"/>
      <c r="AT12" s="374"/>
      <c r="AU12" s="374"/>
      <c r="AV12" s="374"/>
      <c r="AW12" s="374"/>
      <c r="AX12" s="375"/>
      <c r="AY12" s="374"/>
      <c r="AZ12" s="374"/>
      <c r="CA12" s="336"/>
      <c r="CB12" s="336"/>
    </row>
    <row r="13" spans="2:80" s="336" customFormat="1" ht="30" customHeight="1" x14ac:dyDescent="0.25">
      <c r="B13" s="570" t="s">
        <v>204</v>
      </c>
      <c r="C13" s="564">
        <f t="shared" si="0"/>
        <v>0</v>
      </c>
      <c r="D13" s="397">
        <f t="shared" si="1"/>
        <v>0</v>
      </c>
      <c r="E13" s="398">
        <f t="shared" si="2"/>
        <v>0</v>
      </c>
      <c r="F13" s="398">
        <f t="shared" si="3"/>
        <v>0</v>
      </c>
      <c r="G13" s="399" t="str">
        <f t="shared" si="4"/>
        <v>Laboratorios de calibración de masa y volumen de la SIC, avenida carrera 50 # 26-55, int 2, INM piso 5.</v>
      </c>
      <c r="H13" s="376"/>
      <c r="I13" s="400">
        <f t="shared" si="5"/>
        <v>0</v>
      </c>
      <c r="J13" s="555">
        <f t="shared" si="6"/>
        <v>0</v>
      </c>
      <c r="M13" s="368"/>
      <c r="N13" s="226" t="s">
        <v>246</v>
      </c>
      <c r="O13" s="353" t="s">
        <v>108</v>
      </c>
      <c r="P13" s="353" t="s">
        <v>76</v>
      </c>
      <c r="Q13" s="353">
        <v>27129360</v>
      </c>
      <c r="R13" s="353" t="s">
        <v>82</v>
      </c>
      <c r="S13" s="353" t="s">
        <v>233</v>
      </c>
      <c r="T13" s="352">
        <v>43228</v>
      </c>
      <c r="U13" s="353">
        <v>2</v>
      </c>
      <c r="V13" s="353">
        <v>1.7000000000000001E-2</v>
      </c>
      <c r="W13" s="353">
        <v>1.2E-2</v>
      </c>
      <c r="X13" s="383">
        <v>8000</v>
      </c>
      <c r="Y13" s="353">
        <v>30</v>
      </c>
      <c r="Z13" s="114">
        <f t="shared" si="7"/>
        <v>0.88959332465171137</v>
      </c>
      <c r="AA13" s="384" t="s">
        <v>149</v>
      </c>
      <c r="AS13" s="375"/>
      <c r="AT13" s="375"/>
      <c r="AU13" s="375"/>
      <c r="AV13" s="375"/>
      <c r="AW13" s="375"/>
      <c r="AX13" s="369"/>
      <c r="AY13" s="368"/>
      <c r="AZ13" s="368"/>
    </row>
    <row r="14" spans="2:80" s="336" customFormat="1" ht="30" customHeight="1" x14ac:dyDescent="0.25">
      <c r="B14" s="569" t="s">
        <v>205</v>
      </c>
      <c r="C14" s="564">
        <f t="shared" si="0"/>
        <v>0</v>
      </c>
      <c r="D14" s="397">
        <f t="shared" si="1"/>
        <v>0</v>
      </c>
      <c r="E14" s="398">
        <f t="shared" si="2"/>
        <v>0</v>
      </c>
      <c r="F14" s="398">
        <f t="shared" si="3"/>
        <v>0</v>
      </c>
      <c r="G14" s="399" t="str">
        <f t="shared" si="4"/>
        <v>Laboratorios de calibración de masa y volumen de la SIC, avenida carrera 50 # 26-55, int 2, INM piso 5.</v>
      </c>
      <c r="H14" s="376"/>
      <c r="I14" s="400">
        <f t="shared" si="5"/>
        <v>0</v>
      </c>
      <c r="J14" s="555">
        <f t="shared" si="6"/>
        <v>0</v>
      </c>
      <c r="M14" s="368"/>
      <c r="N14" s="226" t="s">
        <v>128</v>
      </c>
      <c r="O14" s="353" t="s">
        <v>108</v>
      </c>
      <c r="P14" s="353" t="s">
        <v>76</v>
      </c>
      <c r="Q14" s="353">
        <v>27129360</v>
      </c>
      <c r="R14" s="353" t="s">
        <v>83</v>
      </c>
      <c r="S14" s="353" t="s">
        <v>233</v>
      </c>
      <c r="T14" s="352">
        <v>43228</v>
      </c>
      <c r="U14" s="353">
        <v>5</v>
      </c>
      <c r="V14" s="382">
        <v>2E-3</v>
      </c>
      <c r="W14" s="353">
        <v>1.6E-2</v>
      </c>
      <c r="X14" s="383">
        <v>8000</v>
      </c>
      <c r="Y14" s="353">
        <v>30</v>
      </c>
      <c r="Z14" s="114">
        <f t="shared" si="7"/>
        <v>0.88959332465171137</v>
      </c>
      <c r="AA14" s="384" t="s">
        <v>149</v>
      </c>
      <c r="AS14" s="369"/>
      <c r="AT14" s="369"/>
      <c r="AU14" s="369"/>
      <c r="AV14" s="369"/>
      <c r="AW14" s="369"/>
      <c r="AX14" s="369"/>
      <c r="AY14" s="368"/>
      <c r="AZ14" s="368"/>
    </row>
    <row r="15" spans="2:80" s="336" customFormat="1" ht="30" customHeight="1" x14ac:dyDescent="0.25">
      <c r="B15" s="569" t="s">
        <v>206</v>
      </c>
      <c r="C15" s="564">
        <f t="shared" si="0"/>
        <v>0</v>
      </c>
      <c r="D15" s="397">
        <f t="shared" si="1"/>
        <v>0</v>
      </c>
      <c r="E15" s="398">
        <f t="shared" si="2"/>
        <v>0</v>
      </c>
      <c r="F15" s="398">
        <f t="shared" si="3"/>
        <v>0</v>
      </c>
      <c r="G15" s="399" t="str">
        <f t="shared" si="4"/>
        <v>Laboratorios de calibración de masa y volumen de la SIC, avenida carrera 50 # 26-55, int 2, INM piso 5.</v>
      </c>
      <c r="H15" s="376"/>
      <c r="I15" s="400">
        <f t="shared" si="5"/>
        <v>0</v>
      </c>
      <c r="J15" s="555">
        <f t="shared" si="6"/>
        <v>0</v>
      </c>
      <c r="M15" s="368"/>
      <c r="N15" s="226" t="s">
        <v>129</v>
      </c>
      <c r="O15" s="353" t="s">
        <v>108</v>
      </c>
      <c r="P15" s="353" t="s">
        <v>76</v>
      </c>
      <c r="Q15" s="353">
        <v>27129360</v>
      </c>
      <c r="R15" s="353" t="s">
        <v>84</v>
      </c>
      <c r="S15" s="353" t="s">
        <v>233</v>
      </c>
      <c r="T15" s="352">
        <v>43228</v>
      </c>
      <c r="U15" s="353">
        <v>10</v>
      </c>
      <c r="V15" s="353">
        <v>1.9E-2</v>
      </c>
      <c r="W15" s="382">
        <v>0.02</v>
      </c>
      <c r="X15" s="383">
        <v>8000</v>
      </c>
      <c r="Y15" s="353">
        <v>30</v>
      </c>
      <c r="Z15" s="114">
        <f t="shared" si="7"/>
        <v>0.88959332465171137</v>
      </c>
      <c r="AA15" s="384" t="s">
        <v>149</v>
      </c>
      <c r="AS15" s="369"/>
      <c r="AT15" s="369"/>
      <c r="AU15" s="369"/>
      <c r="AV15" s="369"/>
      <c r="AW15" s="369"/>
      <c r="AX15" s="369"/>
      <c r="AY15" s="368"/>
      <c r="AZ15" s="368"/>
    </row>
    <row r="16" spans="2:80" s="336" customFormat="1" ht="30" customHeight="1" x14ac:dyDescent="0.25">
      <c r="B16" s="569" t="s">
        <v>207</v>
      </c>
      <c r="C16" s="564">
        <f t="shared" si="0"/>
        <v>0</v>
      </c>
      <c r="D16" s="397">
        <f t="shared" si="1"/>
        <v>0</v>
      </c>
      <c r="E16" s="398">
        <f t="shared" si="2"/>
        <v>0</v>
      </c>
      <c r="F16" s="398">
        <f t="shared" si="3"/>
        <v>0</v>
      </c>
      <c r="G16" s="399" t="str">
        <f t="shared" si="4"/>
        <v>Laboratorios de calibración de masa y volumen de la SIC, avenida carrera 50 # 26-55, int 2, INM piso 5.</v>
      </c>
      <c r="H16" s="376"/>
      <c r="I16" s="400">
        <f t="shared" si="5"/>
        <v>0</v>
      </c>
      <c r="J16" s="555">
        <f t="shared" si="6"/>
        <v>0</v>
      </c>
      <c r="M16" s="368"/>
      <c r="N16" s="226" t="s">
        <v>130</v>
      </c>
      <c r="O16" s="353" t="s">
        <v>108</v>
      </c>
      <c r="P16" s="353" t="s">
        <v>76</v>
      </c>
      <c r="Q16" s="353">
        <v>27129360</v>
      </c>
      <c r="R16" s="353" t="s">
        <v>85</v>
      </c>
      <c r="S16" s="353" t="s">
        <v>233</v>
      </c>
      <c r="T16" s="352">
        <v>43228</v>
      </c>
      <c r="U16" s="353">
        <v>20</v>
      </c>
      <c r="V16" s="353">
        <v>2.5999999999999999E-2</v>
      </c>
      <c r="W16" s="353">
        <v>2.5000000000000001E-2</v>
      </c>
      <c r="X16" s="383">
        <v>8000</v>
      </c>
      <c r="Y16" s="353">
        <v>30</v>
      </c>
      <c r="Z16" s="114">
        <f t="shared" si="7"/>
        <v>0.88959332465171137</v>
      </c>
      <c r="AA16" s="384" t="s">
        <v>149</v>
      </c>
      <c r="AS16" s="369"/>
      <c r="AT16" s="369"/>
      <c r="AU16" s="369"/>
      <c r="AV16" s="369"/>
      <c r="AW16" s="369"/>
      <c r="AX16" s="369"/>
      <c r="AY16" s="368"/>
      <c r="AZ16" s="368"/>
    </row>
    <row r="17" spans="1:52" s="336" customFormat="1" ht="30" customHeight="1" x14ac:dyDescent="0.25">
      <c r="B17" s="570" t="s">
        <v>208</v>
      </c>
      <c r="C17" s="564">
        <f t="shared" si="0"/>
        <v>0</v>
      </c>
      <c r="D17" s="397">
        <f t="shared" si="1"/>
        <v>0</v>
      </c>
      <c r="E17" s="398">
        <f t="shared" si="2"/>
        <v>0</v>
      </c>
      <c r="F17" s="398">
        <f t="shared" si="3"/>
        <v>0</v>
      </c>
      <c r="G17" s="399" t="str">
        <f t="shared" si="4"/>
        <v>Laboratorios de calibración de masa y volumen de la SIC, avenida carrera 50 # 26-55, int 2, INM piso 5.</v>
      </c>
      <c r="H17" s="376"/>
      <c r="I17" s="400">
        <f t="shared" si="5"/>
        <v>0</v>
      </c>
      <c r="J17" s="555">
        <f t="shared" si="6"/>
        <v>0</v>
      </c>
      <c r="M17" s="368"/>
      <c r="N17" s="226" t="s">
        <v>247</v>
      </c>
      <c r="O17" s="353" t="s">
        <v>108</v>
      </c>
      <c r="P17" s="353" t="s">
        <v>76</v>
      </c>
      <c r="Q17" s="353">
        <v>27129360</v>
      </c>
      <c r="R17" s="353" t="s">
        <v>86</v>
      </c>
      <c r="S17" s="353" t="s">
        <v>233</v>
      </c>
      <c r="T17" s="352">
        <v>43228</v>
      </c>
      <c r="U17" s="353">
        <v>20</v>
      </c>
      <c r="V17" s="353">
        <v>7.0000000000000001E-3</v>
      </c>
      <c r="W17" s="353">
        <v>2.5000000000000001E-2</v>
      </c>
      <c r="X17" s="383">
        <v>8000</v>
      </c>
      <c r="Y17" s="353">
        <v>30</v>
      </c>
      <c r="Z17" s="114">
        <f t="shared" si="7"/>
        <v>0.88959332465171137</v>
      </c>
      <c r="AA17" s="384" t="s">
        <v>149</v>
      </c>
      <c r="AS17" s="369"/>
      <c r="AT17" s="369"/>
      <c r="AU17" s="369"/>
      <c r="AV17" s="369"/>
      <c r="AW17" s="369"/>
      <c r="AX17" s="369"/>
      <c r="AY17" s="368"/>
      <c r="AZ17" s="368"/>
    </row>
    <row r="18" spans="1:52" s="336" customFormat="1" ht="30" customHeight="1" x14ac:dyDescent="0.25">
      <c r="B18" s="569" t="s">
        <v>209</v>
      </c>
      <c r="C18" s="564">
        <f t="shared" si="0"/>
        <v>0</v>
      </c>
      <c r="D18" s="397">
        <f t="shared" si="1"/>
        <v>0</v>
      </c>
      <c r="E18" s="398">
        <f t="shared" si="2"/>
        <v>0</v>
      </c>
      <c r="F18" s="398">
        <f t="shared" si="3"/>
        <v>0</v>
      </c>
      <c r="G18" s="399" t="str">
        <f t="shared" si="4"/>
        <v>Laboratorios de calibración de masa y volumen de la SIC, avenida carrera 50 # 26-55, int 2, INM piso 5.</v>
      </c>
      <c r="H18" s="376"/>
      <c r="I18" s="400">
        <f t="shared" si="5"/>
        <v>0</v>
      </c>
      <c r="J18" s="555">
        <f t="shared" si="6"/>
        <v>0</v>
      </c>
      <c r="M18" s="368"/>
      <c r="N18" s="226" t="s">
        <v>131</v>
      </c>
      <c r="O18" s="353" t="s">
        <v>108</v>
      </c>
      <c r="P18" s="353" t="s">
        <v>76</v>
      </c>
      <c r="Q18" s="353">
        <v>27129360</v>
      </c>
      <c r="R18" s="353" t="s">
        <v>87</v>
      </c>
      <c r="S18" s="353" t="s">
        <v>233</v>
      </c>
      <c r="T18" s="352">
        <v>43228</v>
      </c>
      <c r="U18" s="353">
        <v>50</v>
      </c>
      <c r="V18" s="353">
        <v>0.03</v>
      </c>
      <c r="W18" s="353">
        <v>0.03</v>
      </c>
      <c r="X18" s="383">
        <v>8000</v>
      </c>
      <c r="Y18" s="353">
        <v>30</v>
      </c>
      <c r="Z18" s="114">
        <f t="shared" si="7"/>
        <v>0.88959332465171137</v>
      </c>
      <c r="AA18" s="384" t="s">
        <v>149</v>
      </c>
      <c r="AS18" s="369"/>
      <c r="AT18" s="369"/>
      <c r="AU18" s="369"/>
      <c r="AV18" s="369"/>
      <c r="AW18" s="369"/>
      <c r="AX18" s="369"/>
      <c r="AY18" s="368"/>
      <c r="AZ18" s="368"/>
    </row>
    <row r="19" spans="1:52" s="336" customFormat="1" ht="30" customHeight="1" x14ac:dyDescent="0.25">
      <c r="B19" s="571" t="s">
        <v>154</v>
      </c>
      <c r="C19" s="564">
        <f t="shared" si="0"/>
        <v>0</v>
      </c>
      <c r="D19" s="397">
        <f t="shared" si="1"/>
        <v>0</v>
      </c>
      <c r="E19" s="398">
        <f t="shared" si="2"/>
        <v>0</v>
      </c>
      <c r="F19" s="398">
        <f t="shared" si="3"/>
        <v>0</v>
      </c>
      <c r="G19" s="399" t="str">
        <f t="shared" si="4"/>
        <v>Laboratorios de calibración de masa y volumen de la SIC, avenida carrera 50 # 26-55, int 2, INM piso 5.</v>
      </c>
      <c r="H19" s="376"/>
      <c r="I19" s="400">
        <f t="shared" si="5"/>
        <v>0</v>
      </c>
      <c r="J19" s="555">
        <f t="shared" si="6"/>
        <v>0</v>
      </c>
      <c r="M19" s="368"/>
      <c r="N19" s="226" t="s">
        <v>132</v>
      </c>
      <c r="O19" s="353" t="s">
        <v>108</v>
      </c>
      <c r="P19" s="353" t="s">
        <v>76</v>
      </c>
      <c r="Q19" s="353">
        <v>27129360</v>
      </c>
      <c r="R19" s="353" t="s">
        <v>88</v>
      </c>
      <c r="S19" s="353" t="s">
        <v>233</v>
      </c>
      <c r="T19" s="352">
        <v>43228</v>
      </c>
      <c r="U19" s="353">
        <v>100</v>
      </c>
      <c r="V19" s="353">
        <v>0.06</v>
      </c>
      <c r="W19" s="353">
        <v>0.05</v>
      </c>
      <c r="X19" s="383">
        <v>8000</v>
      </c>
      <c r="Y19" s="353">
        <v>30</v>
      </c>
      <c r="Z19" s="114">
        <f t="shared" si="7"/>
        <v>0.88959332465171137</v>
      </c>
      <c r="AA19" s="384" t="s">
        <v>149</v>
      </c>
      <c r="AS19" s="368"/>
      <c r="AT19" s="368"/>
      <c r="AU19" s="368"/>
      <c r="AV19" s="368"/>
      <c r="AW19" s="368"/>
      <c r="AX19" s="368"/>
      <c r="AY19" s="368"/>
      <c r="AZ19" s="368"/>
    </row>
    <row r="20" spans="1:52" s="336" customFormat="1" ht="30" customHeight="1" x14ac:dyDescent="0.25">
      <c r="B20" s="572" t="s">
        <v>155</v>
      </c>
      <c r="C20" s="564">
        <f t="shared" si="0"/>
        <v>0</v>
      </c>
      <c r="D20" s="397">
        <f t="shared" si="1"/>
        <v>0</v>
      </c>
      <c r="E20" s="398">
        <f t="shared" si="2"/>
        <v>0</v>
      </c>
      <c r="F20" s="398">
        <f t="shared" si="3"/>
        <v>0</v>
      </c>
      <c r="G20" s="399" t="str">
        <f t="shared" si="4"/>
        <v>Laboratorios de calibración de masa y volumen de la SIC, avenida carrera 50 # 26-55, int 2, INM piso 5.</v>
      </c>
      <c r="H20" s="376"/>
      <c r="I20" s="400">
        <f t="shared" si="5"/>
        <v>0</v>
      </c>
      <c r="J20" s="555">
        <f t="shared" si="6"/>
        <v>0</v>
      </c>
      <c r="M20" s="368"/>
      <c r="N20" s="226" t="s">
        <v>133</v>
      </c>
      <c r="O20" s="353" t="s">
        <v>108</v>
      </c>
      <c r="P20" s="353" t="s">
        <v>76</v>
      </c>
      <c r="Q20" s="353">
        <v>27129360</v>
      </c>
      <c r="R20" s="353" t="s">
        <v>89</v>
      </c>
      <c r="S20" s="353" t="s">
        <v>233</v>
      </c>
      <c r="T20" s="352">
        <v>43228</v>
      </c>
      <c r="U20" s="353">
        <v>200</v>
      </c>
      <c r="V20" s="353">
        <v>-7.0000000000000007E-2</v>
      </c>
      <c r="W20" s="385">
        <v>0.1</v>
      </c>
      <c r="X20" s="383">
        <v>8000</v>
      </c>
      <c r="Y20" s="353">
        <v>30</v>
      </c>
      <c r="Z20" s="114">
        <f t="shared" si="7"/>
        <v>0.88959332465171137</v>
      </c>
      <c r="AA20" s="384" t="s">
        <v>149</v>
      </c>
      <c r="AS20" s="368"/>
      <c r="AT20" s="368"/>
      <c r="AU20" s="368"/>
      <c r="AV20" s="368"/>
      <c r="AW20" s="368"/>
      <c r="AX20" s="368"/>
      <c r="AY20" s="368"/>
      <c r="AZ20" s="368"/>
    </row>
    <row r="21" spans="1:52" s="336" customFormat="1" ht="30" customHeight="1" x14ac:dyDescent="0.25">
      <c r="B21" s="573" t="s">
        <v>210</v>
      </c>
      <c r="C21" s="564">
        <f t="shared" si="0"/>
        <v>0</v>
      </c>
      <c r="D21" s="397">
        <f t="shared" si="1"/>
        <v>0</v>
      </c>
      <c r="E21" s="398">
        <f t="shared" si="2"/>
        <v>0</v>
      </c>
      <c r="F21" s="398">
        <f t="shared" si="3"/>
        <v>0</v>
      </c>
      <c r="G21" s="399" t="str">
        <f t="shared" si="4"/>
        <v>Laboratorios de calibración de masa y volumen de la SIC, avenida carrera 50 # 26-55, int 2, INM piso 5.</v>
      </c>
      <c r="H21" s="376"/>
      <c r="I21" s="400">
        <f t="shared" si="5"/>
        <v>0</v>
      </c>
      <c r="J21" s="555">
        <f t="shared" si="6"/>
        <v>0</v>
      </c>
      <c r="M21" s="375"/>
      <c r="N21" s="226" t="s">
        <v>248</v>
      </c>
      <c r="O21" s="353" t="s">
        <v>108</v>
      </c>
      <c r="P21" s="353" t="s">
        <v>76</v>
      </c>
      <c r="Q21" s="353">
        <v>27129360</v>
      </c>
      <c r="R21" s="353" t="s">
        <v>90</v>
      </c>
      <c r="S21" s="353" t="s">
        <v>233</v>
      </c>
      <c r="T21" s="352">
        <v>43228</v>
      </c>
      <c r="U21" s="353">
        <v>200</v>
      </c>
      <c r="V21" s="353">
        <v>0.15</v>
      </c>
      <c r="W21" s="385">
        <v>0.1</v>
      </c>
      <c r="X21" s="383">
        <v>8000</v>
      </c>
      <c r="Y21" s="353">
        <v>30</v>
      </c>
      <c r="Z21" s="114">
        <f t="shared" si="7"/>
        <v>0.88959332465171137</v>
      </c>
      <c r="AA21" s="384" t="s">
        <v>149</v>
      </c>
      <c r="AS21" s="368"/>
      <c r="AT21" s="368"/>
      <c r="AU21" s="368"/>
      <c r="AV21" s="368"/>
      <c r="AW21" s="368"/>
      <c r="AX21" s="368"/>
      <c r="AY21" s="368"/>
      <c r="AZ21" s="368"/>
    </row>
    <row r="22" spans="1:52" s="336" customFormat="1" ht="30" customHeight="1" x14ac:dyDescent="0.25">
      <c r="B22" s="574" t="s">
        <v>156</v>
      </c>
      <c r="C22" s="564">
        <f t="shared" si="0"/>
        <v>0</v>
      </c>
      <c r="D22" s="397">
        <f t="shared" si="1"/>
        <v>0</v>
      </c>
      <c r="E22" s="398">
        <f t="shared" si="2"/>
        <v>0</v>
      </c>
      <c r="F22" s="398">
        <f t="shared" si="3"/>
        <v>0</v>
      </c>
      <c r="G22" s="399" t="str">
        <f t="shared" si="4"/>
        <v>Laboratorios de calibración de masa y volumen de la SIC, avenida carrera 50 # 26-55, int 2, INM piso 5.</v>
      </c>
      <c r="H22" s="376"/>
      <c r="I22" s="400">
        <f t="shared" si="5"/>
        <v>0</v>
      </c>
      <c r="J22" s="555">
        <f t="shared" si="6"/>
        <v>0</v>
      </c>
      <c r="M22" s="375"/>
      <c r="N22" s="226" t="s">
        <v>134</v>
      </c>
      <c r="O22" s="353" t="s">
        <v>108</v>
      </c>
      <c r="P22" s="353" t="s">
        <v>76</v>
      </c>
      <c r="Q22" s="353">
        <v>27129360</v>
      </c>
      <c r="R22" s="353" t="s">
        <v>91</v>
      </c>
      <c r="S22" s="353" t="s">
        <v>233</v>
      </c>
      <c r="T22" s="352">
        <v>43228</v>
      </c>
      <c r="U22" s="353">
        <v>500</v>
      </c>
      <c r="V22" s="353">
        <v>0.33</v>
      </c>
      <c r="W22" s="353">
        <v>0.25</v>
      </c>
      <c r="X22" s="383">
        <v>8000</v>
      </c>
      <c r="Y22" s="353">
        <v>30</v>
      </c>
      <c r="Z22" s="114">
        <f t="shared" si="7"/>
        <v>0.88959332465171137</v>
      </c>
      <c r="AA22" s="384" t="s">
        <v>149</v>
      </c>
      <c r="AS22" s="368"/>
      <c r="AT22" s="368"/>
      <c r="AU22" s="368"/>
      <c r="AV22" s="368"/>
      <c r="AW22" s="368"/>
      <c r="AX22" s="368"/>
      <c r="AY22" s="368"/>
      <c r="AZ22" s="368"/>
    </row>
    <row r="23" spans="1:52" s="336" customFormat="1" ht="30" customHeight="1" x14ac:dyDescent="0.25">
      <c r="B23" s="575" t="s">
        <v>157</v>
      </c>
      <c r="C23" s="564">
        <f t="shared" si="0"/>
        <v>0</v>
      </c>
      <c r="D23" s="397">
        <f t="shared" si="1"/>
        <v>0</v>
      </c>
      <c r="E23" s="398">
        <f t="shared" si="2"/>
        <v>0</v>
      </c>
      <c r="F23" s="398">
        <f t="shared" si="3"/>
        <v>0</v>
      </c>
      <c r="G23" s="399" t="str">
        <f t="shared" si="4"/>
        <v>Laboratorios de calibración de masa y volumen de la SIC, avenida carrera 50 # 26-55, int 2, INM piso 5.</v>
      </c>
      <c r="H23" s="376"/>
      <c r="I23" s="400">
        <f t="shared" si="5"/>
        <v>0</v>
      </c>
      <c r="J23" s="555">
        <f t="shared" si="6"/>
        <v>0</v>
      </c>
      <c r="M23" s="375"/>
      <c r="N23" s="226" t="s">
        <v>135</v>
      </c>
      <c r="O23" s="353" t="s">
        <v>108</v>
      </c>
      <c r="P23" s="353" t="s">
        <v>76</v>
      </c>
      <c r="Q23" s="353">
        <v>27129360</v>
      </c>
      <c r="R23" s="353" t="s">
        <v>92</v>
      </c>
      <c r="S23" s="353" t="s">
        <v>233</v>
      </c>
      <c r="T23" s="352">
        <v>43228</v>
      </c>
      <c r="U23" s="353">
        <v>1000</v>
      </c>
      <c r="V23" s="353">
        <v>0.7</v>
      </c>
      <c r="W23" s="353">
        <v>0.5</v>
      </c>
      <c r="X23" s="383">
        <v>8000</v>
      </c>
      <c r="Y23" s="353">
        <v>30</v>
      </c>
      <c r="Z23" s="114">
        <f t="shared" si="7"/>
        <v>0.88959332465171137</v>
      </c>
      <c r="AA23" s="384" t="s">
        <v>149</v>
      </c>
      <c r="AS23" s="368"/>
      <c r="AT23" s="368"/>
      <c r="AU23" s="368"/>
      <c r="AV23" s="368"/>
      <c r="AW23" s="368"/>
      <c r="AX23" s="368"/>
      <c r="AY23" s="368"/>
      <c r="AZ23" s="368"/>
    </row>
    <row r="24" spans="1:52" s="336" customFormat="1" ht="30" customHeight="1" x14ac:dyDescent="0.25">
      <c r="B24" s="576" t="s">
        <v>211</v>
      </c>
      <c r="C24" s="564">
        <f t="shared" si="0"/>
        <v>0</v>
      </c>
      <c r="D24" s="397">
        <f t="shared" si="1"/>
        <v>0</v>
      </c>
      <c r="E24" s="398">
        <f t="shared" si="2"/>
        <v>0</v>
      </c>
      <c r="F24" s="398">
        <f t="shared" si="3"/>
        <v>0</v>
      </c>
      <c r="G24" s="399" t="str">
        <f t="shared" si="4"/>
        <v>Laboratorios de calibración de masa y volumen de la SIC, avenida carrera 50 # 26-55, int 2, INM piso 5.</v>
      </c>
      <c r="H24" s="376"/>
      <c r="I24" s="400">
        <f t="shared" si="5"/>
        <v>0</v>
      </c>
      <c r="J24" s="555">
        <f t="shared" si="6"/>
        <v>0</v>
      </c>
      <c r="M24" s="375"/>
      <c r="N24" s="226" t="s">
        <v>136</v>
      </c>
      <c r="O24" s="353" t="s">
        <v>108</v>
      </c>
      <c r="P24" s="353" t="s">
        <v>76</v>
      </c>
      <c r="Q24" s="353">
        <v>27129360</v>
      </c>
      <c r="R24" s="353" t="s">
        <v>93</v>
      </c>
      <c r="S24" s="353" t="s">
        <v>233</v>
      </c>
      <c r="T24" s="352">
        <v>43228</v>
      </c>
      <c r="U24" s="353">
        <v>2000</v>
      </c>
      <c r="V24" s="353">
        <v>1.1000000000000001</v>
      </c>
      <c r="W24" s="386">
        <v>1</v>
      </c>
      <c r="X24" s="383">
        <v>8000</v>
      </c>
      <c r="Y24" s="353">
        <v>30</v>
      </c>
      <c r="Z24" s="114">
        <f t="shared" si="7"/>
        <v>0.88959332465171137</v>
      </c>
      <c r="AA24" s="384" t="s">
        <v>149</v>
      </c>
      <c r="AS24" s="368"/>
      <c r="AT24" s="368"/>
      <c r="AU24" s="368"/>
      <c r="AV24" s="368"/>
      <c r="AW24" s="368"/>
      <c r="AX24" s="368"/>
      <c r="AY24" s="368"/>
      <c r="AZ24" s="368"/>
    </row>
    <row r="25" spans="1:52" s="336" customFormat="1" ht="30" customHeight="1" x14ac:dyDescent="0.25">
      <c r="B25" s="577" t="s">
        <v>212</v>
      </c>
      <c r="C25" s="564">
        <f t="shared" si="0"/>
        <v>0</v>
      </c>
      <c r="D25" s="397">
        <f t="shared" si="1"/>
        <v>0</v>
      </c>
      <c r="E25" s="398">
        <f t="shared" si="2"/>
        <v>0</v>
      </c>
      <c r="F25" s="398">
        <f t="shared" si="3"/>
        <v>0</v>
      </c>
      <c r="G25" s="399" t="str">
        <f t="shared" si="4"/>
        <v>Laboratorios de calibración de masa y volumen de la SIC, avenida carrera 50 # 26-55, int 2, INM piso 5.</v>
      </c>
      <c r="H25" s="376"/>
      <c r="I25" s="400">
        <f t="shared" si="5"/>
        <v>0</v>
      </c>
      <c r="J25" s="555">
        <f t="shared" si="6"/>
        <v>0</v>
      </c>
      <c r="M25" s="375"/>
      <c r="N25" s="226" t="s">
        <v>352</v>
      </c>
      <c r="O25" s="353" t="s">
        <v>108</v>
      </c>
      <c r="P25" s="353" t="s">
        <v>76</v>
      </c>
      <c r="Q25" s="353">
        <v>27129360</v>
      </c>
      <c r="R25" s="353" t="s">
        <v>94</v>
      </c>
      <c r="S25" s="353" t="s">
        <v>233</v>
      </c>
      <c r="T25" s="352">
        <v>43228</v>
      </c>
      <c r="U25" s="353">
        <v>2000</v>
      </c>
      <c r="V25" s="386">
        <v>1</v>
      </c>
      <c r="W25" s="386">
        <v>1</v>
      </c>
      <c r="X25" s="383">
        <v>8000</v>
      </c>
      <c r="Y25" s="353">
        <v>30</v>
      </c>
      <c r="Z25" s="114">
        <f t="shared" si="7"/>
        <v>0.88959332465171137</v>
      </c>
      <c r="AA25" s="384" t="s">
        <v>149</v>
      </c>
      <c r="AS25" s="368"/>
      <c r="AT25" s="368"/>
      <c r="AU25" s="368"/>
      <c r="AV25" s="368"/>
      <c r="AW25" s="368"/>
      <c r="AX25" s="368"/>
      <c r="AY25" s="368"/>
      <c r="AZ25" s="368"/>
    </row>
    <row r="26" spans="1:52" s="336" customFormat="1" ht="30" customHeight="1" x14ac:dyDescent="0.25">
      <c r="B26" s="577" t="s">
        <v>213</v>
      </c>
      <c r="C26" s="564">
        <f t="shared" si="0"/>
        <v>0</v>
      </c>
      <c r="D26" s="397">
        <f t="shared" si="1"/>
        <v>0</v>
      </c>
      <c r="E26" s="398">
        <f t="shared" si="2"/>
        <v>0</v>
      </c>
      <c r="F26" s="398">
        <f t="shared" si="3"/>
        <v>0</v>
      </c>
      <c r="G26" s="399" t="str">
        <f t="shared" si="4"/>
        <v>Laboratorios de calibración de masa y volumen de la SIC, avenida carrera 50 # 26-55, int 2, INM piso 5.</v>
      </c>
      <c r="H26" s="376"/>
      <c r="I26" s="400">
        <f t="shared" si="5"/>
        <v>0</v>
      </c>
      <c r="J26" s="555">
        <f t="shared" si="6"/>
        <v>0</v>
      </c>
      <c r="M26" s="369"/>
      <c r="N26" s="226" t="s">
        <v>137</v>
      </c>
      <c r="O26" s="353" t="s">
        <v>108</v>
      </c>
      <c r="P26" s="353" t="s">
        <v>76</v>
      </c>
      <c r="Q26" s="353">
        <v>27129360</v>
      </c>
      <c r="R26" s="353" t="s">
        <v>95</v>
      </c>
      <c r="S26" s="353" t="s">
        <v>233</v>
      </c>
      <c r="T26" s="352">
        <v>43228</v>
      </c>
      <c r="U26" s="353">
        <v>5000</v>
      </c>
      <c r="V26" s="353">
        <v>3.5</v>
      </c>
      <c r="W26" s="353">
        <v>2.5</v>
      </c>
      <c r="X26" s="383">
        <v>8000</v>
      </c>
      <c r="Y26" s="353">
        <v>30</v>
      </c>
      <c r="Z26" s="114">
        <f t="shared" si="7"/>
        <v>0.88959332465171137</v>
      </c>
      <c r="AA26" s="384" t="s">
        <v>149</v>
      </c>
      <c r="AS26" s="368"/>
      <c r="AT26" s="368"/>
      <c r="AU26" s="368"/>
      <c r="AV26" s="368"/>
      <c r="AW26" s="368"/>
      <c r="AX26" s="368"/>
      <c r="AY26" s="368"/>
      <c r="AZ26" s="368"/>
    </row>
    <row r="27" spans="1:52" s="336" customFormat="1" ht="30" customHeight="1" thickBot="1" x14ac:dyDescent="0.3">
      <c r="B27" s="578"/>
      <c r="C27" s="565"/>
      <c r="D27" s="397"/>
      <c r="E27" s="398"/>
      <c r="F27" s="398"/>
      <c r="G27" s="399"/>
      <c r="H27" s="401"/>
      <c r="I27" s="400"/>
      <c r="J27" s="555"/>
      <c r="M27" s="369"/>
      <c r="N27" s="234"/>
      <c r="O27" s="387" t="s">
        <v>108</v>
      </c>
      <c r="P27" s="387" t="s">
        <v>76</v>
      </c>
      <c r="Q27" s="387">
        <v>27129360</v>
      </c>
      <c r="R27" s="387" t="s">
        <v>96</v>
      </c>
      <c r="S27" s="387" t="s">
        <v>233</v>
      </c>
      <c r="T27" s="357">
        <v>43228</v>
      </c>
      <c r="U27" s="387">
        <v>10000</v>
      </c>
      <c r="V27" s="387">
        <v>8.1999999999999993</v>
      </c>
      <c r="W27" s="388">
        <v>5</v>
      </c>
      <c r="X27" s="389">
        <v>8000</v>
      </c>
      <c r="Y27" s="387">
        <v>30</v>
      </c>
      <c r="Z27" s="115">
        <f t="shared" si="7"/>
        <v>0.88959332465171137</v>
      </c>
      <c r="AA27" s="390"/>
      <c r="AS27" s="368"/>
      <c r="AT27" s="368"/>
      <c r="AU27" s="368"/>
      <c r="AV27" s="368"/>
      <c r="AW27" s="368"/>
      <c r="AX27" s="369"/>
      <c r="AY27" s="368"/>
      <c r="AZ27" s="368"/>
    </row>
    <row r="28" spans="1:52" s="336" customFormat="1" ht="30" customHeight="1" thickBot="1" x14ac:dyDescent="0.3">
      <c r="B28" s="579"/>
      <c r="C28" s="566"/>
      <c r="D28" s="557"/>
      <c r="E28" s="556"/>
      <c r="F28" s="558"/>
      <c r="G28" s="559"/>
      <c r="H28" s="557"/>
      <c r="I28" s="560"/>
      <c r="J28" s="561"/>
      <c r="M28" s="369"/>
      <c r="N28" s="240" t="s">
        <v>138</v>
      </c>
      <c r="O28" s="391" t="s">
        <v>109</v>
      </c>
      <c r="P28" s="391" t="s">
        <v>101</v>
      </c>
      <c r="Q28" s="391">
        <v>11119467</v>
      </c>
      <c r="R28" s="532">
        <v>10</v>
      </c>
      <c r="S28" s="532" t="s">
        <v>320</v>
      </c>
      <c r="T28" s="533">
        <v>43670</v>
      </c>
      <c r="U28" s="532">
        <v>10000</v>
      </c>
      <c r="V28" s="532">
        <v>7</v>
      </c>
      <c r="W28" s="532">
        <v>16</v>
      </c>
      <c r="X28" s="392">
        <v>7950</v>
      </c>
      <c r="Y28" s="391">
        <v>140</v>
      </c>
      <c r="Z28" s="536">
        <f>(0.34848*((752.6+754.6)/2)-0.009*((47.3+47.4)/2)*EXP(0.0612*((20.5+20.6)/2)))/(273.15+((20.5+20.6)/2))</f>
        <v>0.88905577474221076</v>
      </c>
      <c r="AA28" s="393" t="s">
        <v>151</v>
      </c>
      <c r="AS28" s="368"/>
      <c r="AT28" s="368"/>
      <c r="AU28" s="368"/>
      <c r="AV28" s="368"/>
      <c r="AW28" s="368"/>
      <c r="AX28" s="369"/>
      <c r="AY28" s="368"/>
      <c r="AZ28" s="368"/>
    </row>
    <row r="29" spans="1:52" ht="30" customHeight="1" thickBot="1" x14ac:dyDescent="0.3">
      <c r="A29" s="218"/>
      <c r="B29" s="218"/>
      <c r="C29" s="208"/>
      <c r="D29" s="208"/>
      <c r="E29" s="208"/>
      <c r="F29" s="208"/>
      <c r="G29" s="208"/>
      <c r="H29" s="208"/>
      <c r="I29" s="208"/>
      <c r="J29" s="219"/>
      <c r="K29" s="241"/>
      <c r="L29" s="241"/>
      <c r="M29" s="241"/>
      <c r="N29" s="242" t="s">
        <v>139</v>
      </c>
      <c r="O29" s="243" t="s">
        <v>109</v>
      </c>
      <c r="P29" s="243" t="s">
        <v>101</v>
      </c>
      <c r="Q29" s="243">
        <v>11119468</v>
      </c>
      <c r="R29" s="243">
        <v>20</v>
      </c>
      <c r="S29" s="534" t="s">
        <v>321</v>
      </c>
      <c r="T29" s="535">
        <v>43692</v>
      </c>
      <c r="U29" s="534">
        <v>20000</v>
      </c>
      <c r="V29" s="534">
        <v>-4</v>
      </c>
      <c r="W29" s="534">
        <v>30</v>
      </c>
      <c r="X29" s="244">
        <v>7950</v>
      </c>
      <c r="Y29" s="243">
        <v>140</v>
      </c>
      <c r="Z29" s="537">
        <f>(0.34848*((754.3+754.5)/2)-0.009*((46.7+46.8)/2)*EXP(0.0612*((21.4+21.5)/2)))/(273.15+((21.4+21.5)/2))</f>
        <v>0.88706605862447319</v>
      </c>
      <c r="AA29" s="245" t="s">
        <v>152</v>
      </c>
      <c r="AQ29" s="217"/>
      <c r="AR29" s="208"/>
      <c r="AS29" s="208"/>
      <c r="AT29" s="208"/>
      <c r="AU29" s="208"/>
      <c r="AV29" s="208"/>
      <c r="AW29" s="208"/>
      <c r="AX29" s="217"/>
      <c r="AY29" s="208"/>
      <c r="AZ29" s="208"/>
    </row>
    <row r="30" spans="1:52" ht="30" customHeight="1" x14ac:dyDescent="0.25">
      <c r="A30" s="217"/>
      <c r="B30" s="246"/>
      <c r="C30" s="214"/>
      <c r="D30" s="241"/>
      <c r="E30" s="214"/>
      <c r="F30" s="214"/>
      <c r="G30" s="241"/>
      <c r="H30" s="241"/>
      <c r="I30" s="241"/>
      <c r="J30" s="247"/>
      <c r="K30" s="241"/>
      <c r="L30" s="214"/>
      <c r="M30" s="214"/>
      <c r="N30" s="220" t="s">
        <v>110</v>
      </c>
      <c r="O30" s="221" t="s">
        <v>109</v>
      </c>
      <c r="P30" s="221" t="s">
        <v>101</v>
      </c>
      <c r="Q30" s="221">
        <v>11119515</v>
      </c>
      <c r="R30" s="221">
        <v>1</v>
      </c>
      <c r="S30" s="227" t="s">
        <v>235</v>
      </c>
      <c r="T30" s="248">
        <v>43252</v>
      </c>
      <c r="U30" s="221">
        <v>1</v>
      </c>
      <c r="V30" s="221">
        <v>0.04</v>
      </c>
      <c r="W30" s="221">
        <v>0.03</v>
      </c>
      <c r="X30" s="223">
        <v>7950</v>
      </c>
      <c r="Y30" s="221">
        <v>140</v>
      </c>
      <c r="Z30" s="224">
        <f t="shared" ref="Z30:Z45" si="8">(0.34848*((750.7+754.5)/2)-0.009*((52.2+58.7)/2)*EXP(0.0612*((20+20.6)/2)))/(273.15+((20+20.6)/2))</f>
        <v>0.88784273101984279</v>
      </c>
      <c r="AA30" s="225" t="s">
        <v>150</v>
      </c>
      <c r="AQ30" s="217"/>
      <c r="AR30" s="208"/>
      <c r="AS30" s="208"/>
      <c r="AT30" s="208"/>
      <c r="AU30" s="208"/>
      <c r="AV30" s="208"/>
      <c r="AW30" s="208"/>
      <c r="AX30" s="217"/>
      <c r="AY30" s="208"/>
      <c r="AZ30" s="208"/>
    </row>
    <row r="31" spans="1:52" ht="30" customHeight="1" thickBot="1" x14ac:dyDescent="0.3">
      <c r="A31" s="208"/>
      <c r="B31" s="218"/>
      <c r="C31" s="208"/>
      <c r="D31" s="208"/>
      <c r="E31" s="208"/>
      <c r="F31" s="208"/>
      <c r="G31" s="208"/>
      <c r="H31" s="208"/>
      <c r="I31" s="208"/>
      <c r="J31" s="219"/>
      <c r="K31" s="208"/>
      <c r="L31" s="214"/>
      <c r="M31" s="214"/>
      <c r="N31" s="226" t="s">
        <v>111</v>
      </c>
      <c r="O31" s="227" t="s">
        <v>109</v>
      </c>
      <c r="P31" s="227" t="s">
        <v>101</v>
      </c>
      <c r="Q31" s="227">
        <v>11119515</v>
      </c>
      <c r="R31" s="227">
        <v>2</v>
      </c>
      <c r="S31" s="227" t="s">
        <v>235</v>
      </c>
      <c r="T31" s="228">
        <v>43252</v>
      </c>
      <c r="U31" s="227">
        <v>2</v>
      </c>
      <c r="V31" s="227">
        <v>0.04</v>
      </c>
      <c r="W31" s="227">
        <v>0.04</v>
      </c>
      <c r="X31" s="229">
        <v>7950</v>
      </c>
      <c r="Y31" s="227">
        <v>140</v>
      </c>
      <c r="Z31" s="230">
        <f t="shared" si="8"/>
        <v>0.88784273101984279</v>
      </c>
      <c r="AA31" s="231" t="s">
        <v>150</v>
      </c>
      <c r="AQ31" s="217"/>
      <c r="AR31" s="208"/>
      <c r="AS31" s="208"/>
      <c r="AT31" s="208"/>
      <c r="AU31" s="208"/>
      <c r="AV31" s="208"/>
      <c r="AW31" s="208"/>
      <c r="AX31" s="217"/>
      <c r="AY31" s="208"/>
      <c r="AZ31" s="208"/>
    </row>
    <row r="32" spans="1:52" ht="30" customHeight="1" x14ac:dyDescent="0.25">
      <c r="A32" s="208"/>
      <c r="B32" s="1150" t="s">
        <v>191</v>
      </c>
      <c r="C32" s="1151"/>
      <c r="D32" s="1151"/>
      <c r="E32" s="1151"/>
      <c r="F32" s="1151"/>
      <c r="G32" s="1151"/>
      <c r="H32" s="1151"/>
      <c r="I32" s="1151"/>
      <c r="J32" s="1152"/>
      <c r="L32" s="214"/>
      <c r="M32" s="214"/>
      <c r="N32" s="226" t="s">
        <v>112</v>
      </c>
      <c r="O32" s="227" t="s">
        <v>109</v>
      </c>
      <c r="P32" s="227" t="s">
        <v>101</v>
      </c>
      <c r="Q32" s="227">
        <v>11119515</v>
      </c>
      <c r="R32" s="227" t="s">
        <v>97</v>
      </c>
      <c r="S32" s="227" t="s">
        <v>235</v>
      </c>
      <c r="T32" s="228">
        <v>43252</v>
      </c>
      <c r="U32" s="227">
        <v>2</v>
      </c>
      <c r="V32" s="227">
        <v>0.06</v>
      </c>
      <c r="W32" s="227">
        <v>0.04</v>
      </c>
      <c r="X32" s="229">
        <v>7950</v>
      </c>
      <c r="Y32" s="227">
        <v>140</v>
      </c>
      <c r="Z32" s="230">
        <f t="shared" si="8"/>
        <v>0.88784273101984279</v>
      </c>
      <c r="AA32" s="231" t="str">
        <f>AA31</f>
        <v>M-002</v>
      </c>
      <c r="AR32" s="208"/>
      <c r="AS32" s="208"/>
      <c r="AT32" s="208"/>
      <c r="AU32" s="208"/>
      <c r="AV32" s="208"/>
      <c r="AW32" s="208"/>
      <c r="AX32" s="217"/>
      <c r="AY32" s="208"/>
      <c r="AZ32" s="208"/>
    </row>
    <row r="33" spans="1:52" ht="30" customHeight="1" thickBot="1" x14ac:dyDescent="0.3">
      <c r="A33" s="208"/>
      <c r="B33" s="1153"/>
      <c r="C33" s="1154"/>
      <c r="D33" s="1154"/>
      <c r="E33" s="1154"/>
      <c r="F33" s="1154"/>
      <c r="G33" s="1154"/>
      <c r="H33" s="1154"/>
      <c r="I33" s="1154"/>
      <c r="J33" s="1155"/>
      <c r="L33" s="214"/>
      <c r="M33" s="214"/>
      <c r="N33" s="226" t="s">
        <v>113</v>
      </c>
      <c r="O33" s="227" t="s">
        <v>109</v>
      </c>
      <c r="P33" s="227" t="s">
        <v>101</v>
      </c>
      <c r="Q33" s="227">
        <v>11119515</v>
      </c>
      <c r="R33" s="227">
        <v>5</v>
      </c>
      <c r="S33" s="227" t="s">
        <v>235</v>
      </c>
      <c r="T33" s="228">
        <v>43252</v>
      </c>
      <c r="U33" s="227">
        <v>5</v>
      </c>
      <c r="V33" s="232">
        <v>0.01</v>
      </c>
      <c r="W33" s="227">
        <v>0.05</v>
      </c>
      <c r="X33" s="229">
        <v>7950</v>
      </c>
      <c r="Y33" s="227">
        <v>140</v>
      </c>
      <c r="Z33" s="230">
        <f t="shared" si="8"/>
        <v>0.88784273101984279</v>
      </c>
      <c r="AA33" s="231" t="s">
        <v>150</v>
      </c>
      <c r="AR33" s="208"/>
      <c r="AS33" s="208"/>
      <c r="AT33" s="208"/>
      <c r="AU33" s="208"/>
      <c r="AV33" s="208"/>
      <c r="AW33" s="208"/>
      <c r="AX33" s="217"/>
      <c r="AY33" s="208"/>
      <c r="AZ33" s="208"/>
    </row>
    <row r="34" spans="1:52" ht="30" customHeight="1" x14ac:dyDescent="0.25">
      <c r="A34" s="208"/>
      <c r="B34" s="1125" t="s">
        <v>4</v>
      </c>
      <c r="C34" s="1138" t="s">
        <v>21</v>
      </c>
      <c r="D34" s="1138" t="s">
        <v>10</v>
      </c>
      <c r="E34" s="1138" t="s">
        <v>22</v>
      </c>
      <c r="F34" s="1138" t="s">
        <v>23</v>
      </c>
      <c r="G34" s="1138" t="s">
        <v>353</v>
      </c>
      <c r="H34" s="1138" t="s">
        <v>354</v>
      </c>
      <c r="I34" s="1138" t="s">
        <v>355</v>
      </c>
      <c r="J34" s="1140" t="s">
        <v>291</v>
      </c>
      <c r="K34" s="1142"/>
      <c r="L34" s="214"/>
      <c r="M34" s="214"/>
      <c r="N34" s="226" t="s">
        <v>114</v>
      </c>
      <c r="O34" s="227" t="s">
        <v>109</v>
      </c>
      <c r="P34" s="227" t="s">
        <v>101</v>
      </c>
      <c r="Q34" s="227">
        <v>11119515</v>
      </c>
      <c r="R34" s="227">
        <v>10</v>
      </c>
      <c r="S34" s="227" t="s">
        <v>235</v>
      </c>
      <c r="T34" s="228">
        <v>43252</v>
      </c>
      <c r="U34" s="227">
        <v>10</v>
      </c>
      <c r="V34" s="227">
        <v>7.0000000000000007E-2</v>
      </c>
      <c r="W34" s="227">
        <v>0.06</v>
      </c>
      <c r="X34" s="229">
        <v>7950</v>
      </c>
      <c r="Y34" s="227">
        <v>140</v>
      </c>
      <c r="Z34" s="230">
        <f t="shared" si="8"/>
        <v>0.88784273101984279</v>
      </c>
      <c r="AA34" s="231" t="s">
        <v>150</v>
      </c>
      <c r="AR34" s="208"/>
      <c r="AS34" s="208"/>
      <c r="AT34" s="208"/>
      <c r="AU34" s="208"/>
      <c r="AV34" s="208"/>
      <c r="AW34" s="208"/>
      <c r="AX34" s="214"/>
      <c r="AY34" s="208"/>
      <c r="AZ34" s="208"/>
    </row>
    <row r="35" spans="1:52" ht="30" customHeight="1" thickBot="1" x14ac:dyDescent="0.3">
      <c r="A35" s="208"/>
      <c r="B35" s="1126"/>
      <c r="C35" s="1139"/>
      <c r="D35" s="1139"/>
      <c r="E35" s="1139"/>
      <c r="F35" s="1139"/>
      <c r="G35" s="1139"/>
      <c r="H35" s="1139"/>
      <c r="I35" s="1139"/>
      <c r="J35" s="1141"/>
      <c r="K35" s="1142"/>
      <c r="L35" s="214"/>
      <c r="M35" s="214"/>
      <c r="N35" s="226" t="s">
        <v>115</v>
      </c>
      <c r="O35" s="227" t="s">
        <v>109</v>
      </c>
      <c r="P35" s="227" t="s">
        <v>101</v>
      </c>
      <c r="Q35" s="227">
        <v>11119515</v>
      </c>
      <c r="R35" s="227">
        <v>20</v>
      </c>
      <c r="S35" s="227" t="s">
        <v>235</v>
      </c>
      <c r="T35" s="228">
        <v>43252</v>
      </c>
      <c r="U35" s="227">
        <v>20</v>
      </c>
      <c r="V35" s="227">
        <v>0.08</v>
      </c>
      <c r="W35" s="227">
        <v>0.08</v>
      </c>
      <c r="X35" s="229">
        <v>7950</v>
      </c>
      <c r="Y35" s="227">
        <v>140</v>
      </c>
      <c r="Z35" s="230">
        <f t="shared" si="8"/>
        <v>0.88784273101984279</v>
      </c>
      <c r="AA35" s="231" t="str">
        <f>AA34</f>
        <v>M-002</v>
      </c>
      <c r="AR35" s="208"/>
      <c r="AS35" s="208"/>
      <c r="AT35" s="208"/>
      <c r="AU35" s="208"/>
      <c r="AV35" s="208"/>
      <c r="AW35" s="208"/>
      <c r="AX35" s="214"/>
      <c r="AY35" s="208"/>
      <c r="AZ35" s="208"/>
    </row>
    <row r="36" spans="1:52" ht="30" customHeight="1" thickBot="1" x14ac:dyDescent="0.3">
      <c r="A36" s="208"/>
      <c r="B36" s="249"/>
      <c r="C36" s="214"/>
      <c r="D36" s="214"/>
      <c r="E36" s="214"/>
      <c r="F36" s="214"/>
      <c r="G36" s="214"/>
      <c r="H36" s="214"/>
      <c r="I36" s="214"/>
      <c r="J36" s="250"/>
      <c r="K36" s="251"/>
      <c r="L36" s="214"/>
      <c r="M36" s="214"/>
      <c r="N36" s="226" t="s">
        <v>116</v>
      </c>
      <c r="O36" s="227" t="s">
        <v>109</v>
      </c>
      <c r="P36" s="227" t="s">
        <v>101</v>
      </c>
      <c r="Q36" s="227">
        <v>11119515</v>
      </c>
      <c r="R36" s="227" t="s">
        <v>98</v>
      </c>
      <c r="S36" s="227" t="s">
        <v>235</v>
      </c>
      <c r="T36" s="228">
        <v>43252</v>
      </c>
      <c r="U36" s="227">
        <v>20</v>
      </c>
      <c r="V36" s="227">
        <v>7.0000000000000007E-2</v>
      </c>
      <c r="W36" s="227">
        <v>0.08</v>
      </c>
      <c r="X36" s="229">
        <v>7950</v>
      </c>
      <c r="Y36" s="227">
        <v>140</v>
      </c>
      <c r="Z36" s="230">
        <f t="shared" si="8"/>
        <v>0.88784273101984279</v>
      </c>
      <c r="AA36" s="231" t="s">
        <v>150</v>
      </c>
      <c r="AR36" s="208"/>
      <c r="AS36" s="208"/>
      <c r="AT36" s="208"/>
      <c r="AU36" s="208"/>
      <c r="AV36" s="208"/>
      <c r="AW36" s="208"/>
      <c r="AX36" s="214"/>
      <c r="AY36" s="208"/>
      <c r="AZ36" s="208"/>
    </row>
    <row r="37" spans="1:52" ht="30" customHeight="1" thickBot="1" x14ac:dyDescent="0.3">
      <c r="A37" s="1149" t="s">
        <v>399</v>
      </c>
      <c r="B37" s="567" t="s">
        <v>198</v>
      </c>
      <c r="C37" s="580"/>
      <c r="D37" s="455"/>
      <c r="E37" s="456"/>
      <c r="F37" s="457"/>
      <c r="G37" s="602">
        <v>1</v>
      </c>
      <c r="H37" s="458"/>
      <c r="I37" s="456"/>
      <c r="J37" s="541">
        <f>I7</f>
        <v>0</v>
      </c>
      <c r="K37" s="252"/>
      <c r="L37" s="214"/>
      <c r="M37" s="214"/>
      <c r="N37" s="226" t="s">
        <v>117</v>
      </c>
      <c r="O37" s="227" t="s">
        <v>109</v>
      </c>
      <c r="P37" s="227" t="s">
        <v>101</v>
      </c>
      <c r="Q37" s="227">
        <v>11119515</v>
      </c>
      <c r="R37" s="227">
        <v>50</v>
      </c>
      <c r="S37" s="227" t="s">
        <v>235</v>
      </c>
      <c r="T37" s="228">
        <v>43252</v>
      </c>
      <c r="U37" s="227">
        <v>50</v>
      </c>
      <c r="V37" s="227">
        <v>0.13</v>
      </c>
      <c r="W37" s="232">
        <v>0.1</v>
      </c>
      <c r="X37" s="229">
        <v>7950</v>
      </c>
      <c r="Y37" s="227">
        <v>140</v>
      </c>
      <c r="Z37" s="230">
        <f t="shared" si="8"/>
        <v>0.88784273101984279</v>
      </c>
      <c r="AA37" s="231" t="s">
        <v>150</v>
      </c>
      <c r="AR37" s="208"/>
      <c r="AS37" s="208"/>
      <c r="AT37" s="208"/>
      <c r="AU37" s="208"/>
      <c r="AV37" s="208"/>
      <c r="AW37" s="208"/>
      <c r="AX37" s="214"/>
      <c r="AY37" s="208"/>
      <c r="AZ37" s="208"/>
    </row>
    <row r="38" spans="1:52" ht="30" customHeight="1" x14ac:dyDescent="0.25">
      <c r="A38" s="1149"/>
      <c r="B38" s="589" t="s">
        <v>199</v>
      </c>
      <c r="C38" s="581">
        <f>$C$37</f>
        <v>0</v>
      </c>
      <c r="D38" s="253">
        <f>$D$37</f>
        <v>0</v>
      </c>
      <c r="E38" s="254">
        <f>$E$37</f>
        <v>0</v>
      </c>
      <c r="F38" s="452"/>
      <c r="G38" s="603">
        <v>2</v>
      </c>
      <c r="H38" s="453">
        <f>$H$37</f>
        <v>0</v>
      </c>
      <c r="I38" s="254">
        <f>$I$37</f>
        <v>0</v>
      </c>
      <c r="J38" s="454">
        <f>$J$37</f>
        <v>0</v>
      </c>
      <c r="K38" s="251"/>
      <c r="L38" s="214"/>
      <c r="M38" s="214"/>
      <c r="N38" s="226" t="s">
        <v>118</v>
      </c>
      <c r="O38" s="227" t="s">
        <v>109</v>
      </c>
      <c r="P38" s="227" t="s">
        <v>101</v>
      </c>
      <c r="Q38" s="227">
        <v>11119515</v>
      </c>
      <c r="R38" s="227">
        <v>100</v>
      </c>
      <c r="S38" s="227" t="s">
        <v>235</v>
      </c>
      <c r="T38" s="228">
        <v>43252</v>
      </c>
      <c r="U38" s="227">
        <v>100</v>
      </c>
      <c r="V38" s="227">
        <v>0.14000000000000001</v>
      </c>
      <c r="W38" s="227">
        <v>0.16</v>
      </c>
      <c r="X38" s="229">
        <v>7950</v>
      </c>
      <c r="Y38" s="227">
        <v>140</v>
      </c>
      <c r="Z38" s="230">
        <f t="shared" si="8"/>
        <v>0.88784273101984279</v>
      </c>
      <c r="AA38" s="231" t="str">
        <f>AA37</f>
        <v>M-002</v>
      </c>
      <c r="AR38" s="208"/>
      <c r="AS38" s="208"/>
      <c r="AT38" s="208"/>
      <c r="AU38" s="208"/>
      <c r="AV38" s="208"/>
      <c r="AW38" s="208"/>
      <c r="AX38" s="214"/>
      <c r="AY38" s="208"/>
      <c r="AZ38" s="208"/>
    </row>
    <row r="39" spans="1:52" ht="30" customHeight="1" x14ac:dyDescent="0.25">
      <c r="A39" s="1149"/>
      <c r="B39" s="590" t="s">
        <v>200</v>
      </c>
      <c r="C39" s="582">
        <f t="shared" ref="C39:C56" si="9">$C$37</f>
        <v>0</v>
      </c>
      <c r="D39" s="446">
        <f t="shared" ref="D39:D56" si="10">$D$37</f>
        <v>0</v>
      </c>
      <c r="E39" s="445">
        <f t="shared" ref="E39:E56" si="11">$E$37</f>
        <v>0</v>
      </c>
      <c r="F39" s="444"/>
      <c r="G39" s="604">
        <v>2</v>
      </c>
      <c r="H39" s="447">
        <f t="shared" ref="H39:H56" si="12">$H$37</f>
        <v>0</v>
      </c>
      <c r="I39" s="445">
        <f t="shared" ref="I39:I56" si="13">$I$37</f>
        <v>0</v>
      </c>
      <c r="J39" s="448">
        <f t="shared" ref="J39:J56" si="14">$J$37</f>
        <v>0</v>
      </c>
      <c r="K39" s="251"/>
      <c r="L39" s="214"/>
      <c r="M39" s="214"/>
      <c r="N39" s="226" t="s">
        <v>119</v>
      </c>
      <c r="O39" s="227" t="s">
        <v>109</v>
      </c>
      <c r="P39" s="227" t="s">
        <v>101</v>
      </c>
      <c r="Q39" s="227">
        <v>11119515</v>
      </c>
      <c r="R39" s="227">
        <v>200</v>
      </c>
      <c r="S39" s="227" t="s">
        <v>235</v>
      </c>
      <c r="T39" s="228">
        <v>43252</v>
      </c>
      <c r="U39" s="227">
        <v>200</v>
      </c>
      <c r="V39" s="227">
        <v>0.3</v>
      </c>
      <c r="W39" s="227">
        <v>0.3</v>
      </c>
      <c r="X39" s="229">
        <v>7950</v>
      </c>
      <c r="Y39" s="227">
        <v>140</v>
      </c>
      <c r="Z39" s="230">
        <f t="shared" si="8"/>
        <v>0.88784273101984279</v>
      </c>
      <c r="AA39" s="231" t="s">
        <v>150</v>
      </c>
      <c r="AR39" s="208"/>
      <c r="AS39" s="208"/>
      <c r="AT39" s="208"/>
      <c r="AU39" s="208"/>
      <c r="AV39" s="208"/>
      <c r="AW39" s="208"/>
      <c r="AX39" s="214"/>
      <c r="AY39" s="208"/>
      <c r="AZ39" s="208"/>
    </row>
    <row r="40" spans="1:52" ht="30" customHeight="1" x14ac:dyDescent="0.25">
      <c r="A40" s="1149"/>
      <c r="B40" s="590" t="s">
        <v>201</v>
      </c>
      <c r="C40" s="582">
        <f t="shared" si="9"/>
        <v>0</v>
      </c>
      <c r="D40" s="446">
        <f t="shared" si="10"/>
        <v>0</v>
      </c>
      <c r="E40" s="445">
        <f t="shared" si="11"/>
        <v>0</v>
      </c>
      <c r="F40" s="444"/>
      <c r="G40" s="603">
        <v>5</v>
      </c>
      <c r="H40" s="447">
        <f t="shared" si="12"/>
        <v>0</v>
      </c>
      <c r="I40" s="445">
        <f t="shared" si="13"/>
        <v>0</v>
      </c>
      <c r="J40" s="448">
        <f t="shared" si="14"/>
        <v>0</v>
      </c>
      <c r="K40" s="251"/>
      <c r="L40" s="214"/>
      <c r="M40" s="214"/>
      <c r="N40" s="226" t="s">
        <v>120</v>
      </c>
      <c r="O40" s="227" t="s">
        <v>109</v>
      </c>
      <c r="P40" s="227" t="s">
        <v>101</v>
      </c>
      <c r="Q40" s="227">
        <v>11119515</v>
      </c>
      <c r="R40" s="227" t="s">
        <v>99</v>
      </c>
      <c r="S40" s="227" t="s">
        <v>235</v>
      </c>
      <c r="T40" s="228">
        <v>43252</v>
      </c>
      <c r="U40" s="227">
        <v>200</v>
      </c>
      <c r="V40" s="227">
        <v>0.2</v>
      </c>
      <c r="W40" s="227">
        <v>0.3</v>
      </c>
      <c r="X40" s="229">
        <v>7950</v>
      </c>
      <c r="Y40" s="227">
        <v>140</v>
      </c>
      <c r="Z40" s="230">
        <f t="shared" si="8"/>
        <v>0.88784273101984279</v>
      </c>
      <c r="AA40" s="231" t="s">
        <v>150</v>
      </c>
      <c r="AR40" s="208"/>
      <c r="AS40" s="208"/>
      <c r="AT40" s="208"/>
      <c r="AU40" s="208"/>
      <c r="AV40" s="208"/>
      <c r="AW40" s="208"/>
      <c r="AX40" s="214"/>
      <c r="AY40" s="208"/>
      <c r="AZ40" s="208"/>
    </row>
    <row r="41" spans="1:52" ht="30" customHeight="1" x14ac:dyDescent="0.25">
      <c r="A41" s="442"/>
      <c r="B41" s="590" t="s">
        <v>202</v>
      </c>
      <c r="C41" s="582">
        <f t="shared" si="9"/>
        <v>0</v>
      </c>
      <c r="D41" s="446">
        <f t="shared" si="10"/>
        <v>0</v>
      </c>
      <c r="E41" s="445">
        <f t="shared" si="11"/>
        <v>0</v>
      </c>
      <c r="F41" s="444"/>
      <c r="G41" s="604">
        <v>10</v>
      </c>
      <c r="H41" s="447">
        <f t="shared" si="12"/>
        <v>0</v>
      </c>
      <c r="I41" s="445">
        <f t="shared" si="13"/>
        <v>0</v>
      </c>
      <c r="J41" s="448">
        <f t="shared" si="14"/>
        <v>0</v>
      </c>
      <c r="K41" s="251"/>
      <c r="L41" s="214"/>
      <c r="M41" s="214"/>
      <c r="N41" s="226" t="s">
        <v>121</v>
      </c>
      <c r="O41" s="227" t="s">
        <v>109</v>
      </c>
      <c r="P41" s="227" t="s">
        <v>101</v>
      </c>
      <c r="Q41" s="227">
        <v>11119515</v>
      </c>
      <c r="R41" s="227">
        <v>500</v>
      </c>
      <c r="S41" s="227" t="s">
        <v>235</v>
      </c>
      <c r="T41" s="228">
        <v>43252</v>
      </c>
      <c r="U41" s="227">
        <v>500</v>
      </c>
      <c r="V41" s="227">
        <v>0.8</v>
      </c>
      <c r="W41" s="227">
        <v>0.8</v>
      </c>
      <c r="X41" s="229">
        <v>7950</v>
      </c>
      <c r="Y41" s="227">
        <v>140</v>
      </c>
      <c r="Z41" s="230">
        <f t="shared" si="8"/>
        <v>0.88784273101984279</v>
      </c>
      <c r="AA41" s="231" t="str">
        <f>AA40</f>
        <v>M-002</v>
      </c>
      <c r="AR41" s="208"/>
      <c r="AS41" s="208"/>
      <c r="AT41" s="208"/>
      <c r="AU41" s="208"/>
      <c r="AV41" s="208"/>
      <c r="AW41" s="208"/>
      <c r="AX41" s="214"/>
      <c r="AY41" s="208"/>
      <c r="AZ41" s="208"/>
    </row>
    <row r="42" spans="1:52" ht="30" customHeight="1" x14ac:dyDescent="0.25">
      <c r="A42" s="442"/>
      <c r="B42" s="591" t="s">
        <v>203</v>
      </c>
      <c r="C42" s="582">
        <f t="shared" si="9"/>
        <v>0</v>
      </c>
      <c r="D42" s="446">
        <f t="shared" si="10"/>
        <v>0</v>
      </c>
      <c r="E42" s="445">
        <f t="shared" si="11"/>
        <v>0</v>
      </c>
      <c r="F42" s="444"/>
      <c r="G42" s="604">
        <v>20</v>
      </c>
      <c r="H42" s="447">
        <f t="shared" si="12"/>
        <v>0</v>
      </c>
      <c r="I42" s="445">
        <f t="shared" si="13"/>
        <v>0</v>
      </c>
      <c r="J42" s="448">
        <f t="shared" si="14"/>
        <v>0</v>
      </c>
      <c r="K42" s="251"/>
      <c r="L42" s="214"/>
      <c r="M42" s="214"/>
      <c r="N42" s="226" t="s">
        <v>122</v>
      </c>
      <c r="O42" s="227" t="s">
        <v>109</v>
      </c>
      <c r="P42" s="227" t="s">
        <v>101</v>
      </c>
      <c r="Q42" s="227">
        <v>11119515</v>
      </c>
      <c r="R42" s="227">
        <v>1</v>
      </c>
      <c r="S42" s="227" t="s">
        <v>235</v>
      </c>
      <c r="T42" s="228">
        <v>43252</v>
      </c>
      <c r="U42" s="229">
        <v>1000</v>
      </c>
      <c r="V42" s="227">
        <v>1.9</v>
      </c>
      <c r="W42" s="227">
        <v>1.6</v>
      </c>
      <c r="X42" s="229">
        <v>7950</v>
      </c>
      <c r="Y42" s="227">
        <v>140</v>
      </c>
      <c r="Z42" s="230">
        <f t="shared" si="8"/>
        <v>0.88784273101984279</v>
      </c>
      <c r="AA42" s="231" t="s">
        <v>150</v>
      </c>
      <c r="AR42" s="208"/>
      <c r="AS42" s="208"/>
      <c r="AT42" s="208"/>
      <c r="AU42" s="208"/>
      <c r="AV42" s="208"/>
      <c r="AW42" s="208"/>
      <c r="AX42" s="214"/>
      <c r="AY42" s="208"/>
      <c r="AZ42" s="208"/>
    </row>
    <row r="43" spans="1:52" ht="30" customHeight="1" x14ac:dyDescent="0.25">
      <c r="A43" s="442"/>
      <c r="B43" s="592" t="s">
        <v>204</v>
      </c>
      <c r="C43" s="582">
        <f t="shared" si="9"/>
        <v>0</v>
      </c>
      <c r="D43" s="446">
        <f t="shared" si="10"/>
        <v>0</v>
      </c>
      <c r="E43" s="445">
        <f t="shared" si="11"/>
        <v>0</v>
      </c>
      <c r="F43" s="444"/>
      <c r="G43" s="604">
        <v>20</v>
      </c>
      <c r="H43" s="447">
        <f t="shared" si="12"/>
        <v>0</v>
      </c>
      <c r="I43" s="445">
        <f t="shared" si="13"/>
        <v>0</v>
      </c>
      <c r="J43" s="448">
        <f t="shared" si="14"/>
        <v>0</v>
      </c>
      <c r="K43" s="251"/>
      <c r="L43" s="214"/>
      <c r="M43" s="214"/>
      <c r="N43" s="226" t="s">
        <v>123</v>
      </c>
      <c r="O43" s="227" t="s">
        <v>109</v>
      </c>
      <c r="P43" s="227" t="s">
        <v>101</v>
      </c>
      <c r="Q43" s="227">
        <v>11119515</v>
      </c>
      <c r="R43" s="227">
        <v>2</v>
      </c>
      <c r="S43" s="227" t="s">
        <v>235</v>
      </c>
      <c r="T43" s="228">
        <v>43252</v>
      </c>
      <c r="U43" s="229">
        <v>2000</v>
      </c>
      <c r="V43" s="233">
        <v>1.9</v>
      </c>
      <c r="W43" s="233">
        <v>3</v>
      </c>
      <c r="X43" s="229">
        <v>7950</v>
      </c>
      <c r="Y43" s="227">
        <v>140</v>
      </c>
      <c r="Z43" s="230">
        <f t="shared" si="8"/>
        <v>0.88784273101984279</v>
      </c>
      <c r="AA43" s="231" t="s">
        <v>150</v>
      </c>
      <c r="AR43" s="208"/>
      <c r="AS43" s="208"/>
      <c r="AT43" s="208"/>
      <c r="AU43" s="208"/>
      <c r="AV43" s="208"/>
      <c r="AW43" s="208"/>
      <c r="AX43" s="208"/>
      <c r="AY43" s="208"/>
      <c r="AZ43" s="208"/>
    </row>
    <row r="44" spans="1:52" ht="30" customHeight="1" x14ac:dyDescent="0.25">
      <c r="A44" s="442"/>
      <c r="B44" s="591" t="s">
        <v>205</v>
      </c>
      <c r="C44" s="582">
        <f t="shared" si="9"/>
        <v>0</v>
      </c>
      <c r="D44" s="446">
        <f t="shared" si="10"/>
        <v>0</v>
      </c>
      <c r="E44" s="445">
        <f t="shared" si="11"/>
        <v>0</v>
      </c>
      <c r="F44" s="444"/>
      <c r="G44" s="604">
        <v>50</v>
      </c>
      <c r="H44" s="447">
        <f t="shared" si="12"/>
        <v>0</v>
      </c>
      <c r="I44" s="445">
        <f t="shared" si="13"/>
        <v>0</v>
      </c>
      <c r="J44" s="448">
        <f t="shared" si="14"/>
        <v>0</v>
      </c>
      <c r="K44" s="251"/>
      <c r="L44" s="214"/>
      <c r="M44" s="214"/>
      <c r="N44" s="226" t="s">
        <v>124</v>
      </c>
      <c r="O44" s="227" t="s">
        <v>109</v>
      </c>
      <c r="P44" s="227" t="s">
        <v>101</v>
      </c>
      <c r="Q44" s="227">
        <v>11119515</v>
      </c>
      <c r="R44" s="227" t="s">
        <v>97</v>
      </c>
      <c r="S44" s="227" t="s">
        <v>235</v>
      </c>
      <c r="T44" s="228">
        <v>43252</v>
      </c>
      <c r="U44" s="229">
        <v>2000</v>
      </c>
      <c r="V44" s="233">
        <v>2.1</v>
      </c>
      <c r="W44" s="233">
        <v>3</v>
      </c>
      <c r="X44" s="229">
        <v>7950</v>
      </c>
      <c r="Y44" s="227">
        <v>140</v>
      </c>
      <c r="Z44" s="230">
        <f t="shared" si="8"/>
        <v>0.88784273101984279</v>
      </c>
      <c r="AA44" s="231" t="str">
        <f>AA43</f>
        <v>M-002</v>
      </c>
      <c r="AR44" s="208"/>
      <c r="AS44" s="208"/>
      <c r="AT44" s="208"/>
      <c r="AU44" s="208"/>
      <c r="AV44" s="208"/>
      <c r="AW44" s="208"/>
      <c r="AX44" s="208"/>
      <c r="AY44" s="208"/>
      <c r="AZ44" s="208"/>
    </row>
    <row r="45" spans="1:52" ht="30" customHeight="1" thickBot="1" x14ac:dyDescent="0.3">
      <c r="A45" s="442"/>
      <c r="B45" s="591" t="s">
        <v>206</v>
      </c>
      <c r="C45" s="582">
        <f t="shared" si="9"/>
        <v>0</v>
      </c>
      <c r="D45" s="446">
        <f t="shared" si="10"/>
        <v>0</v>
      </c>
      <c r="E45" s="445">
        <f t="shared" si="11"/>
        <v>0</v>
      </c>
      <c r="F45" s="444"/>
      <c r="G45" s="604">
        <v>100</v>
      </c>
      <c r="H45" s="447">
        <f t="shared" si="12"/>
        <v>0</v>
      </c>
      <c r="I45" s="445">
        <f t="shared" si="13"/>
        <v>0</v>
      </c>
      <c r="J45" s="448">
        <f t="shared" si="14"/>
        <v>0</v>
      </c>
      <c r="K45" s="251"/>
      <c r="L45" s="214"/>
      <c r="M45" s="214"/>
      <c r="N45" s="234" t="s">
        <v>125</v>
      </c>
      <c r="O45" s="235" t="s">
        <v>109</v>
      </c>
      <c r="P45" s="235" t="s">
        <v>101</v>
      </c>
      <c r="Q45" s="235">
        <v>11119515</v>
      </c>
      <c r="R45" s="235">
        <v>5</v>
      </c>
      <c r="S45" s="235" t="s">
        <v>235</v>
      </c>
      <c r="T45" s="255">
        <v>43252</v>
      </c>
      <c r="U45" s="238">
        <v>5000</v>
      </c>
      <c r="V45" s="235">
        <v>5.8</v>
      </c>
      <c r="W45" s="237">
        <v>8</v>
      </c>
      <c r="X45" s="238">
        <v>7950</v>
      </c>
      <c r="Y45" s="235">
        <v>140</v>
      </c>
      <c r="Z45" s="256">
        <f t="shared" si="8"/>
        <v>0.88784273101984279</v>
      </c>
      <c r="AA45" s="239" t="s">
        <v>150</v>
      </c>
      <c r="AR45" s="208"/>
      <c r="AS45" s="208"/>
      <c r="AT45" s="208"/>
      <c r="AU45" s="208"/>
      <c r="AV45" s="208"/>
      <c r="AW45" s="208"/>
      <c r="AX45" s="208"/>
      <c r="AY45" s="208"/>
      <c r="AZ45" s="208"/>
    </row>
    <row r="46" spans="1:52" ht="30" customHeight="1" x14ac:dyDescent="0.25">
      <c r="A46" s="442"/>
      <c r="B46" s="591" t="s">
        <v>207</v>
      </c>
      <c r="C46" s="582">
        <f t="shared" si="9"/>
        <v>0</v>
      </c>
      <c r="D46" s="446">
        <f t="shared" si="10"/>
        <v>0</v>
      </c>
      <c r="E46" s="445">
        <f t="shared" si="11"/>
        <v>0</v>
      </c>
      <c r="F46" s="444"/>
      <c r="G46" s="604">
        <v>200</v>
      </c>
      <c r="H46" s="447">
        <f t="shared" si="12"/>
        <v>0</v>
      </c>
      <c r="I46" s="445">
        <f t="shared" si="13"/>
        <v>0</v>
      </c>
      <c r="J46" s="448">
        <f t="shared" si="14"/>
        <v>0</v>
      </c>
      <c r="K46" s="251"/>
      <c r="L46" s="214"/>
      <c r="M46" s="214"/>
      <c r="N46" s="220" t="s">
        <v>187</v>
      </c>
      <c r="O46" s="221" t="s">
        <v>109</v>
      </c>
      <c r="P46" s="221" t="s">
        <v>100</v>
      </c>
      <c r="Q46" s="221" t="s">
        <v>106</v>
      </c>
      <c r="R46" s="221" t="s">
        <v>105</v>
      </c>
      <c r="S46" s="221" t="s">
        <v>234</v>
      </c>
      <c r="T46" s="222">
        <v>43228</v>
      </c>
      <c r="U46" s="221">
        <v>1</v>
      </c>
      <c r="V46" s="221">
        <v>0.04</v>
      </c>
      <c r="W46" s="257">
        <v>0.03</v>
      </c>
      <c r="X46" s="223">
        <v>7950</v>
      </c>
      <c r="Y46" s="221">
        <v>140</v>
      </c>
      <c r="Z46" s="224">
        <f t="shared" ref="Z46:Z61" si="15">(0.34848*((751.2+755.7)/2)-0.009*((48.4+57.9)/2)*EXP(0.0612*((19.5+20.7)/2)))/(273.15+((19.5+20.7)/2))</f>
        <v>0.88977157529109774</v>
      </c>
      <c r="AA46" s="225" t="s">
        <v>153</v>
      </c>
      <c r="AR46" s="208"/>
      <c r="AS46" s="208"/>
      <c r="AT46" s="208"/>
      <c r="AU46" s="208"/>
      <c r="AV46" s="208"/>
      <c r="AW46" s="208"/>
      <c r="AX46" s="208"/>
      <c r="AY46" s="208"/>
      <c r="AZ46" s="208"/>
    </row>
    <row r="47" spans="1:52" ht="30" customHeight="1" x14ac:dyDescent="0.25">
      <c r="A47" s="442"/>
      <c r="B47" s="592" t="s">
        <v>208</v>
      </c>
      <c r="C47" s="582">
        <f t="shared" si="9"/>
        <v>0</v>
      </c>
      <c r="D47" s="446">
        <f t="shared" si="10"/>
        <v>0</v>
      </c>
      <c r="E47" s="445">
        <f t="shared" si="11"/>
        <v>0</v>
      </c>
      <c r="F47" s="444"/>
      <c r="G47" s="604">
        <v>200</v>
      </c>
      <c r="H47" s="447">
        <f t="shared" si="12"/>
        <v>0</v>
      </c>
      <c r="I47" s="445">
        <f t="shared" si="13"/>
        <v>0</v>
      </c>
      <c r="J47" s="448">
        <f t="shared" si="14"/>
        <v>0</v>
      </c>
      <c r="K47" s="251"/>
      <c r="L47" s="214"/>
      <c r="M47" s="214"/>
      <c r="N47" s="226" t="s">
        <v>188</v>
      </c>
      <c r="O47" s="227" t="s">
        <v>109</v>
      </c>
      <c r="P47" s="227" t="s">
        <v>100</v>
      </c>
      <c r="Q47" s="227" t="s">
        <v>106</v>
      </c>
      <c r="R47" s="227" t="s">
        <v>105</v>
      </c>
      <c r="S47" s="227" t="s">
        <v>234</v>
      </c>
      <c r="T47" s="258">
        <v>43228</v>
      </c>
      <c r="U47" s="227">
        <v>2</v>
      </c>
      <c r="V47" s="227">
        <v>0.04</v>
      </c>
      <c r="W47" s="227">
        <v>0.04</v>
      </c>
      <c r="X47" s="229">
        <v>7950</v>
      </c>
      <c r="Y47" s="227">
        <v>140</v>
      </c>
      <c r="Z47" s="230">
        <f t="shared" si="15"/>
        <v>0.88977157529109774</v>
      </c>
      <c r="AA47" s="259" t="s">
        <v>153</v>
      </c>
      <c r="AR47" s="208"/>
      <c r="AS47" s="208"/>
      <c r="AT47" s="208"/>
      <c r="AU47" s="208"/>
      <c r="AV47" s="208"/>
      <c r="AW47" s="208"/>
      <c r="AX47" s="208"/>
      <c r="AY47" s="208"/>
      <c r="AZ47" s="208"/>
    </row>
    <row r="48" spans="1:52" ht="30" customHeight="1" x14ac:dyDescent="0.25">
      <c r="A48" s="442"/>
      <c r="B48" s="591" t="s">
        <v>209</v>
      </c>
      <c r="C48" s="582">
        <f t="shared" si="9"/>
        <v>0</v>
      </c>
      <c r="D48" s="446">
        <f t="shared" si="10"/>
        <v>0</v>
      </c>
      <c r="E48" s="445">
        <f t="shared" si="11"/>
        <v>0</v>
      </c>
      <c r="F48" s="444"/>
      <c r="G48" s="604">
        <v>500</v>
      </c>
      <c r="H48" s="447">
        <f t="shared" si="12"/>
        <v>0</v>
      </c>
      <c r="I48" s="445">
        <f t="shared" si="13"/>
        <v>0</v>
      </c>
      <c r="J48" s="448">
        <f t="shared" si="14"/>
        <v>0</v>
      </c>
      <c r="K48" s="251"/>
      <c r="L48" s="214"/>
      <c r="M48" s="214"/>
      <c r="N48" s="226" t="s">
        <v>189</v>
      </c>
      <c r="O48" s="227" t="s">
        <v>109</v>
      </c>
      <c r="P48" s="227" t="s">
        <v>100</v>
      </c>
      <c r="Q48" s="227" t="s">
        <v>106</v>
      </c>
      <c r="R48" s="227" t="s">
        <v>107</v>
      </c>
      <c r="S48" s="227" t="s">
        <v>234</v>
      </c>
      <c r="T48" s="258">
        <v>43228</v>
      </c>
      <c r="U48" s="227">
        <v>2</v>
      </c>
      <c r="V48" s="227">
        <v>0.05</v>
      </c>
      <c r="W48" s="227">
        <v>0.04</v>
      </c>
      <c r="X48" s="229">
        <v>7950</v>
      </c>
      <c r="Y48" s="227">
        <v>140</v>
      </c>
      <c r="Z48" s="230">
        <f t="shared" si="15"/>
        <v>0.88977157529109774</v>
      </c>
      <c r="AA48" s="259" t="s">
        <v>153</v>
      </c>
      <c r="AR48" s="208"/>
      <c r="AS48" s="208"/>
      <c r="AT48" s="208"/>
      <c r="AU48" s="208"/>
      <c r="AV48" s="208"/>
      <c r="AW48" s="208"/>
      <c r="AX48" s="208"/>
      <c r="AY48" s="208"/>
      <c r="AZ48" s="208"/>
    </row>
    <row r="49" spans="1:52" ht="30" customHeight="1" x14ac:dyDescent="0.25">
      <c r="A49" s="442"/>
      <c r="B49" s="593" t="s">
        <v>154</v>
      </c>
      <c r="C49" s="582">
        <f t="shared" si="9"/>
        <v>0</v>
      </c>
      <c r="D49" s="446">
        <f t="shared" si="10"/>
        <v>0</v>
      </c>
      <c r="E49" s="445">
        <f t="shared" si="11"/>
        <v>0</v>
      </c>
      <c r="F49" s="444"/>
      <c r="G49" s="605">
        <v>1000</v>
      </c>
      <c r="H49" s="447">
        <f t="shared" si="12"/>
        <v>0</v>
      </c>
      <c r="I49" s="445">
        <f t="shared" si="13"/>
        <v>0</v>
      </c>
      <c r="J49" s="448">
        <f t="shared" si="14"/>
        <v>0</v>
      </c>
      <c r="K49" s="251"/>
      <c r="L49" s="214"/>
      <c r="M49" s="214"/>
      <c r="N49" s="226" t="s">
        <v>169</v>
      </c>
      <c r="O49" s="227" t="s">
        <v>109</v>
      </c>
      <c r="P49" s="227" t="s">
        <v>100</v>
      </c>
      <c r="Q49" s="227" t="s">
        <v>106</v>
      </c>
      <c r="R49" s="227" t="s">
        <v>105</v>
      </c>
      <c r="S49" s="227" t="s">
        <v>234</v>
      </c>
      <c r="T49" s="258">
        <v>43228</v>
      </c>
      <c r="U49" s="227">
        <v>5</v>
      </c>
      <c r="V49" s="227">
        <v>7.0000000000000007E-2</v>
      </c>
      <c r="W49" s="232">
        <v>0.05</v>
      </c>
      <c r="X49" s="229">
        <v>7840</v>
      </c>
      <c r="Y49" s="227">
        <v>140</v>
      </c>
      <c r="Z49" s="230">
        <f t="shared" si="15"/>
        <v>0.88977157529109774</v>
      </c>
      <c r="AA49" s="259" t="s">
        <v>153</v>
      </c>
      <c r="AR49" s="208"/>
      <c r="AS49" s="208"/>
      <c r="AT49" s="208"/>
      <c r="AU49" s="208"/>
      <c r="AV49" s="208"/>
      <c r="AW49" s="208"/>
      <c r="AX49" s="208"/>
      <c r="AY49" s="208"/>
      <c r="AZ49" s="208"/>
    </row>
    <row r="50" spans="1:52" ht="30" customHeight="1" x14ac:dyDescent="0.25">
      <c r="A50" s="442"/>
      <c r="B50" s="594" t="s">
        <v>155</v>
      </c>
      <c r="C50" s="582">
        <f t="shared" si="9"/>
        <v>0</v>
      </c>
      <c r="D50" s="446">
        <f t="shared" si="10"/>
        <v>0</v>
      </c>
      <c r="E50" s="445">
        <f t="shared" si="11"/>
        <v>0</v>
      </c>
      <c r="F50" s="444"/>
      <c r="G50" s="605">
        <v>2000</v>
      </c>
      <c r="H50" s="447">
        <f t="shared" si="12"/>
        <v>0</v>
      </c>
      <c r="I50" s="445">
        <f t="shared" si="13"/>
        <v>0</v>
      </c>
      <c r="J50" s="448">
        <f t="shared" si="14"/>
        <v>0</v>
      </c>
      <c r="K50" s="251"/>
      <c r="L50" s="214"/>
      <c r="M50" s="214"/>
      <c r="N50" s="226" t="s">
        <v>170</v>
      </c>
      <c r="O50" s="227" t="s">
        <v>109</v>
      </c>
      <c r="P50" s="227" t="s">
        <v>100</v>
      </c>
      <c r="Q50" s="227" t="s">
        <v>106</v>
      </c>
      <c r="R50" s="227" t="s">
        <v>105</v>
      </c>
      <c r="S50" s="227" t="s">
        <v>234</v>
      </c>
      <c r="T50" s="258">
        <v>43228</v>
      </c>
      <c r="U50" s="227">
        <v>10</v>
      </c>
      <c r="V50" s="227">
        <v>0.09</v>
      </c>
      <c r="W50" s="227">
        <v>0.06</v>
      </c>
      <c r="X50" s="229">
        <v>7840</v>
      </c>
      <c r="Y50" s="227">
        <v>140</v>
      </c>
      <c r="Z50" s="230">
        <f t="shared" si="15"/>
        <v>0.88977157529109774</v>
      </c>
      <c r="AA50" s="259" t="s">
        <v>153</v>
      </c>
      <c r="AR50" s="208"/>
      <c r="AS50" s="208"/>
      <c r="AT50" s="208"/>
      <c r="AU50" s="208"/>
      <c r="AV50" s="208"/>
      <c r="AW50" s="208"/>
      <c r="AX50" s="208"/>
      <c r="AY50" s="208"/>
      <c r="AZ50" s="208"/>
    </row>
    <row r="51" spans="1:52" ht="30" customHeight="1" x14ac:dyDescent="0.25">
      <c r="A51" s="442"/>
      <c r="B51" s="595" t="s">
        <v>210</v>
      </c>
      <c r="C51" s="582">
        <f t="shared" si="9"/>
        <v>0</v>
      </c>
      <c r="D51" s="446">
        <f t="shared" si="10"/>
        <v>0</v>
      </c>
      <c r="E51" s="445">
        <f t="shared" si="11"/>
        <v>0</v>
      </c>
      <c r="F51" s="444"/>
      <c r="G51" s="605">
        <v>2000</v>
      </c>
      <c r="H51" s="447">
        <f t="shared" si="12"/>
        <v>0</v>
      </c>
      <c r="I51" s="445">
        <f t="shared" si="13"/>
        <v>0</v>
      </c>
      <c r="J51" s="448">
        <f t="shared" si="14"/>
        <v>0</v>
      </c>
      <c r="K51" s="251"/>
      <c r="L51" s="214"/>
      <c r="M51" s="214"/>
      <c r="N51" s="226" t="s">
        <v>171</v>
      </c>
      <c r="O51" s="227" t="s">
        <v>109</v>
      </c>
      <c r="P51" s="227" t="s">
        <v>100</v>
      </c>
      <c r="Q51" s="227" t="s">
        <v>106</v>
      </c>
      <c r="R51" s="227" t="s">
        <v>105</v>
      </c>
      <c r="S51" s="227" t="s">
        <v>234</v>
      </c>
      <c r="T51" s="258">
        <v>43228</v>
      </c>
      <c r="U51" s="227">
        <v>20</v>
      </c>
      <c r="V51" s="227">
        <v>0.11</v>
      </c>
      <c r="W51" s="227">
        <v>0.08</v>
      </c>
      <c r="X51" s="229">
        <v>7840</v>
      </c>
      <c r="Y51" s="227">
        <v>140</v>
      </c>
      <c r="Z51" s="230">
        <f t="shared" si="15"/>
        <v>0.88977157529109774</v>
      </c>
      <c r="AA51" s="259" t="s">
        <v>153</v>
      </c>
      <c r="AR51" s="208"/>
      <c r="AS51" s="208"/>
      <c r="AT51" s="208"/>
      <c r="AU51" s="208"/>
      <c r="AV51" s="208"/>
      <c r="AW51" s="208"/>
      <c r="AX51" s="208"/>
      <c r="AY51" s="208"/>
      <c r="AZ51" s="208"/>
    </row>
    <row r="52" spans="1:52" ht="30" customHeight="1" x14ac:dyDescent="0.25">
      <c r="A52" s="442"/>
      <c r="B52" s="596" t="s">
        <v>156</v>
      </c>
      <c r="C52" s="582">
        <f t="shared" si="9"/>
        <v>0</v>
      </c>
      <c r="D52" s="446">
        <f t="shared" si="10"/>
        <v>0</v>
      </c>
      <c r="E52" s="445">
        <f t="shared" si="11"/>
        <v>0</v>
      </c>
      <c r="F52" s="444"/>
      <c r="G52" s="605">
        <v>5000</v>
      </c>
      <c r="H52" s="447">
        <f t="shared" si="12"/>
        <v>0</v>
      </c>
      <c r="I52" s="445">
        <f t="shared" si="13"/>
        <v>0</v>
      </c>
      <c r="J52" s="448">
        <f t="shared" si="14"/>
        <v>0</v>
      </c>
      <c r="K52" s="251"/>
      <c r="L52" s="214"/>
      <c r="M52" s="214"/>
      <c r="N52" s="226" t="s">
        <v>172</v>
      </c>
      <c r="O52" s="227" t="s">
        <v>109</v>
      </c>
      <c r="P52" s="227" t="s">
        <v>100</v>
      </c>
      <c r="Q52" s="227" t="s">
        <v>106</v>
      </c>
      <c r="R52" s="227" t="s">
        <v>107</v>
      </c>
      <c r="S52" s="227" t="s">
        <v>234</v>
      </c>
      <c r="T52" s="258">
        <v>43228</v>
      </c>
      <c r="U52" s="227">
        <v>20</v>
      </c>
      <c r="V52" s="232">
        <v>0.1</v>
      </c>
      <c r="W52" s="227">
        <v>0.08</v>
      </c>
      <c r="X52" s="229">
        <v>7840</v>
      </c>
      <c r="Y52" s="227">
        <v>140</v>
      </c>
      <c r="Z52" s="230">
        <f t="shared" si="15"/>
        <v>0.88977157529109774</v>
      </c>
      <c r="AA52" s="259" t="s">
        <v>153</v>
      </c>
      <c r="AR52" s="208"/>
      <c r="AS52" s="208"/>
      <c r="AT52" s="208"/>
      <c r="AU52" s="208"/>
      <c r="AV52" s="208"/>
      <c r="AW52" s="208"/>
      <c r="AX52" s="208"/>
      <c r="AY52" s="208"/>
      <c r="AZ52" s="208"/>
    </row>
    <row r="53" spans="1:52" ht="30" customHeight="1" thickBot="1" x14ac:dyDescent="0.3">
      <c r="A53" s="442"/>
      <c r="B53" s="597" t="s">
        <v>157</v>
      </c>
      <c r="C53" s="583">
        <f t="shared" si="9"/>
        <v>0</v>
      </c>
      <c r="D53" s="459">
        <f t="shared" si="10"/>
        <v>0</v>
      </c>
      <c r="E53" s="460">
        <f t="shared" si="11"/>
        <v>0</v>
      </c>
      <c r="F53" s="461"/>
      <c r="G53" s="606">
        <v>10000</v>
      </c>
      <c r="H53" s="462">
        <f t="shared" si="12"/>
        <v>0</v>
      </c>
      <c r="I53" s="460">
        <f t="shared" si="13"/>
        <v>0</v>
      </c>
      <c r="J53" s="463">
        <f t="shared" si="14"/>
        <v>0</v>
      </c>
      <c r="K53" s="251"/>
      <c r="L53" s="214"/>
      <c r="M53" s="214"/>
      <c r="N53" s="226" t="s">
        <v>173</v>
      </c>
      <c r="O53" s="227" t="s">
        <v>109</v>
      </c>
      <c r="P53" s="227" t="s">
        <v>100</v>
      </c>
      <c r="Q53" s="227" t="s">
        <v>106</v>
      </c>
      <c r="R53" s="227" t="s">
        <v>105</v>
      </c>
      <c r="S53" s="227" t="s">
        <v>234</v>
      </c>
      <c r="T53" s="258">
        <v>43228</v>
      </c>
      <c r="U53" s="227">
        <v>50</v>
      </c>
      <c r="V53" s="232">
        <v>0.1</v>
      </c>
      <c r="W53" s="232">
        <v>0.1</v>
      </c>
      <c r="X53" s="229">
        <v>7840</v>
      </c>
      <c r="Y53" s="227">
        <v>140</v>
      </c>
      <c r="Z53" s="230">
        <f t="shared" si="15"/>
        <v>0.88977157529109774</v>
      </c>
      <c r="AA53" s="259" t="s">
        <v>153</v>
      </c>
      <c r="AR53" s="208"/>
      <c r="AS53" s="208"/>
      <c r="AT53" s="208"/>
      <c r="AU53" s="208"/>
      <c r="AV53" s="208"/>
      <c r="AW53" s="208"/>
      <c r="AX53" s="208"/>
      <c r="AY53" s="208"/>
      <c r="AZ53" s="208"/>
    </row>
    <row r="54" spans="1:52" ht="30" customHeight="1" x14ac:dyDescent="0.25">
      <c r="A54" s="442"/>
      <c r="B54" s="598" t="s">
        <v>363</v>
      </c>
      <c r="C54" s="584">
        <f t="shared" si="9"/>
        <v>0</v>
      </c>
      <c r="D54" s="542">
        <f t="shared" si="10"/>
        <v>0</v>
      </c>
      <c r="E54" s="543">
        <f t="shared" si="11"/>
        <v>0</v>
      </c>
      <c r="F54" s="444"/>
      <c r="G54" s="607">
        <v>5000</v>
      </c>
      <c r="H54" s="544">
        <f t="shared" si="12"/>
        <v>0</v>
      </c>
      <c r="I54" s="543">
        <f t="shared" si="13"/>
        <v>0</v>
      </c>
      <c r="J54" s="545">
        <f t="shared" si="14"/>
        <v>0</v>
      </c>
      <c r="K54" s="251"/>
      <c r="L54" s="214"/>
      <c r="M54" s="214"/>
      <c r="N54" s="226" t="s">
        <v>174</v>
      </c>
      <c r="O54" s="227" t="s">
        <v>109</v>
      </c>
      <c r="P54" s="227" t="s">
        <v>100</v>
      </c>
      <c r="Q54" s="227" t="s">
        <v>106</v>
      </c>
      <c r="R54" s="227" t="s">
        <v>105</v>
      </c>
      <c r="S54" s="227" t="s">
        <v>234</v>
      </c>
      <c r="T54" s="258">
        <v>43228</v>
      </c>
      <c r="U54" s="227">
        <v>100</v>
      </c>
      <c r="V54" s="227">
        <v>0.12</v>
      </c>
      <c r="W54" s="227">
        <v>0.16</v>
      </c>
      <c r="X54" s="229">
        <v>7840</v>
      </c>
      <c r="Y54" s="227">
        <v>140</v>
      </c>
      <c r="Z54" s="230">
        <f t="shared" si="15"/>
        <v>0.88977157529109774</v>
      </c>
      <c r="AA54" s="259" t="s">
        <v>153</v>
      </c>
      <c r="AR54" s="208"/>
      <c r="AS54" s="208"/>
      <c r="AT54" s="208"/>
      <c r="AU54" s="208"/>
      <c r="AV54" s="208"/>
      <c r="AW54" s="208"/>
      <c r="AX54" s="208"/>
      <c r="AY54" s="208"/>
      <c r="AZ54" s="208"/>
    </row>
    <row r="55" spans="1:52" ht="30" customHeight="1" x14ac:dyDescent="0.25">
      <c r="A55" s="442"/>
      <c r="B55" s="599" t="s">
        <v>361</v>
      </c>
      <c r="C55" s="585">
        <f t="shared" si="9"/>
        <v>0</v>
      </c>
      <c r="D55" s="546">
        <f t="shared" si="10"/>
        <v>0</v>
      </c>
      <c r="E55" s="547">
        <f t="shared" si="11"/>
        <v>0</v>
      </c>
      <c r="F55" s="444"/>
      <c r="G55" s="608">
        <v>10000</v>
      </c>
      <c r="H55" s="548">
        <f t="shared" si="12"/>
        <v>0</v>
      </c>
      <c r="I55" s="547">
        <f t="shared" si="13"/>
        <v>0</v>
      </c>
      <c r="J55" s="549">
        <f t="shared" si="14"/>
        <v>0</v>
      </c>
      <c r="K55" s="251"/>
      <c r="L55" s="214"/>
      <c r="M55" s="214"/>
      <c r="N55" s="226" t="s">
        <v>175</v>
      </c>
      <c r="O55" s="227" t="s">
        <v>109</v>
      </c>
      <c r="P55" s="227" t="s">
        <v>100</v>
      </c>
      <c r="Q55" s="227" t="s">
        <v>106</v>
      </c>
      <c r="R55" s="227" t="s">
        <v>105</v>
      </c>
      <c r="S55" s="227" t="s">
        <v>234</v>
      </c>
      <c r="T55" s="258">
        <v>43228</v>
      </c>
      <c r="U55" s="227">
        <v>200</v>
      </c>
      <c r="V55" s="227">
        <v>0.3</v>
      </c>
      <c r="W55" s="227">
        <v>0.3</v>
      </c>
      <c r="X55" s="229">
        <v>7840</v>
      </c>
      <c r="Y55" s="227">
        <v>140</v>
      </c>
      <c r="Z55" s="230">
        <f t="shared" si="15"/>
        <v>0.88977157529109774</v>
      </c>
      <c r="AA55" s="259" t="s">
        <v>153</v>
      </c>
      <c r="AR55" s="208"/>
      <c r="AS55" s="208"/>
      <c r="AT55" s="208"/>
      <c r="AU55" s="208"/>
      <c r="AV55" s="208"/>
      <c r="AW55" s="208"/>
      <c r="AX55" s="208"/>
      <c r="AY55" s="208"/>
      <c r="AZ55" s="208"/>
    </row>
    <row r="56" spans="1:52" ht="30" customHeight="1" thickBot="1" x14ac:dyDescent="0.3">
      <c r="A56" s="442"/>
      <c r="B56" s="600" t="s">
        <v>362</v>
      </c>
      <c r="C56" s="586">
        <f t="shared" si="9"/>
        <v>0</v>
      </c>
      <c r="D56" s="550">
        <f t="shared" si="10"/>
        <v>0</v>
      </c>
      <c r="E56" s="551">
        <f t="shared" si="11"/>
        <v>0</v>
      </c>
      <c r="F56" s="444"/>
      <c r="G56" s="609">
        <v>20000</v>
      </c>
      <c r="H56" s="552">
        <f t="shared" si="12"/>
        <v>0</v>
      </c>
      <c r="I56" s="551">
        <f t="shared" si="13"/>
        <v>0</v>
      </c>
      <c r="J56" s="553">
        <f t="shared" si="14"/>
        <v>0</v>
      </c>
      <c r="K56" s="260"/>
      <c r="L56" s="214"/>
      <c r="M56" s="214"/>
      <c r="N56" s="226" t="s">
        <v>176</v>
      </c>
      <c r="O56" s="227" t="s">
        <v>109</v>
      </c>
      <c r="P56" s="227" t="s">
        <v>100</v>
      </c>
      <c r="Q56" s="227" t="s">
        <v>106</v>
      </c>
      <c r="R56" s="227" t="s">
        <v>107</v>
      </c>
      <c r="S56" s="227" t="s">
        <v>234</v>
      </c>
      <c r="T56" s="258">
        <v>43228</v>
      </c>
      <c r="U56" s="227">
        <v>200</v>
      </c>
      <c r="V56" s="227">
        <v>0.4</v>
      </c>
      <c r="W56" s="227">
        <v>0.3</v>
      </c>
      <c r="X56" s="229">
        <v>7840</v>
      </c>
      <c r="Y56" s="227">
        <v>140</v>
      </c>
      <c r="Z56" s="230">
        <f t="shared" si="15"/>
        <v>0.88977157529109774</v>
      </c>
      <c r="AA56" s="259" t="s">
        <v>153</v>
      </c>
      <c r="AR56" s="208"/>
      <c r="AS56" s="208"/>
      <c r="AT56" s="208"/>
      <c r="AU56" s="208"/>
      <c r="AV56" s="208"/>
      <c r="AW56" s="208"/>
      <c r="AX56" s="208"/>
      <c r="AY56" s="208"/>
      <c r="AZ56" s="208"/>
    </row>
    <row r="57" spans="1:52" ht="30" customHeight="1" x14ac:dyDescent="0.25">
      <c r="A57" s="214"/>
      <c r="B57" s="589"/>
      <c r="C57" s="587"/>
      <c r="D57" s="253"/>
      <c r="E57" s="254"/>
      <c r="F57" s="464"/>
      <c r="G57" s="254"/>
      <c r="H57" s="453"/>
      <c r="I57" s="394"/>
      <c r="J57" s="395"/>
      <c r="K57" s="261"/>
      <c r="L57" s="214"/>
      <c r="M57" s="214"/>
      <c r="N57" s="226" t="s">
        <v>177</v>
      </c>
      <c r="O57" s="227" t="s">
        <v>109</v>
      </c>
      <c r="P57" s="227" t="s">
        <v>100</v>
      </c>
      <c r="Q57" s="227" t="s">
        <v>106</v>
      </c>
      <c r="R57" s="227" t="s">
        <v>105</v>
      </c>
      <c r="S57" s="227" t="s">
        <v>234</v>
      </c>
      <c r="T57" s="258">
        <v>43228</v>
      </c>
      <c r="U57" s="227">
        <v>500</v>
      </c>
      <c r="V57" s="227">
        <v>0.9</v>
      </c>
      <c r="W57" s="227">
        <v>0.8</v>
      </c>
      <c r="X57" s="229">
        <v>7840</v>
      </c>
      <c r="Y57" s="227">
        <v>140</v>
      </c>
      <c r="Z57" s="230">
        <f t="shared" si="15"/>
        <v>0.88977157529109774</v>
      </c>
      <c r="AA57" s="259" t="s">
        <v>153</v>
      </c>
      <c r="AR57" s="208"/>
      <c r="AS57" s="208"/>
      <c r="AT57" s="208"/>
      <c r="AU57" s="208"/>
      <c r="AV57" s="208"/>
      <c r="AW57" s="208"/>
      <c r="AX57" s="208"/>
      <c r="AY57" s="208"/>
      <c r="AZ57" s="208"/>
    </row>
    <row r="58" spans="1:52" ht="30" customHeight="1" thickBot="1" x14ac:dyDescent="0.3">
      <c r="A58" s="214"/>
      <c r="B58" s="601"/>
      <c r="C58" s="588"/>
      <c r="D58" s="262"/>
      <c r="E58" s="263"/>
      <c r="F58" s="449"/>
      <c r="G58" s="263"/>
      <c r="H58" s="450"/>
      <c r="I58" s="450"/>
      <c r="J58" s="451"/>
      <c r="K58" s="251"/>
      <c r="L58" s="214"/>
      <c r="M58" s="214"/>
      <c r="N58" s="226" t="s">
        <v>178</v>
      </c>
      <c r="O58" s="227" t="s">
        <v>109</v>
      </c>
      <c r="P58" s="227" t="s">
        <v>100</v>
      </c>
      <c r="Q58" s="227" t="s">
        <v>106</v>
      </c>
      <c r="R58" s="227" t="s">
        <v>105</v>
      </c>
      <c r="S58" s="227" t="s">
        <v>234</v>
      </c>
      <c r="T58" s="258">
        <v>43228</v>
      </c>
      <c r="U58" s="229">
        <v>1000</v>
      </c>
      <c r="V58" s="233">
        <v>-0.5</v>
      </c>
      <c r="W58" s="227">
        <v>1.6</v>
      </c>
      <c r="X58" s="229">
        <v>7840</v>
      </c>
      <c r="Y58" s="227">
        <v>140</v>
      </c>
      <c r="Z58" s="230">
        <f t="shared" si="15"/>
        <v>0.88977157529109774</v>
      </c>
      <c r="AA58" s="259" t="s">
        <v>153</v>
      </c>
      <c r="AR58" s="208"/>
      <c r="AS58" s="208"/>
      <c r="AT58" s="208"/>
      <c r="AU58" s="208"/>
      <c r="AV58" s="208"/>
      <c r="AW58" s="208"/>
      <c r="AX58" s="208"/>
      <c r="AY58" s="208"/>
      <c r="AZ58" s="208"/>
    </row>
    <row r="59" spans="1:52" ht="50.25" customHeight="1" thickBot="1" x14ac:dyDescent="0.3">
      <c r="A59" s="214"/>
      <c r="B59" s="396" t="s">
        <v>12</v>
      </c>
      <c r="C59" s="443">
        <v>17</v>
      </c>
      <c r="D59" s="214"/>
      <c r="E59" s="214"/>
      <c r="F59" s="214"/>
      <c r="G59" s="214"/>
      <c r="H59" s="214"/>
      <c r="I59" s="214"/>
      <c r="J59" s="214"/>
      <c r="K59" s="214"/>
      <c r="L59" s="214"/>
      <c r="N59" s="226" t="s">
        <v>179</v>
      </c>
      <c r="O59" s="227" t="s">
        <v>109</v>
      </c>
      <c r="P59" s="227" t="s">
        <v>100</v>
      </c>
      <c r="Q59" s="227" t="s">
        <v>106</v>
      </c>
      <c r="R59" s="227" t="s">
        <v>105</v>
      </c>
      <c r="S59" s="227" t="s">
        <v>234</v>
      </c>
      <c r="T59" s="258">
        <v>43228</v>
      </c>
      <c r="U59" s="229">
        <v>2000</v>
      </c>
      <c r="V59" s="233">
        <v>3.1</v>
      </c>
      <c r="W59" s="233">
        <v>3</v>
      </c>
      <c r="X59" s="229">
        <v>7840</v>
      </c>
      <c r="Y59" s="227">
        <v>140</v>
      </c>
      <c r="Z59" s="230">
        <f t="shared" si="15"/>
        <v>0.88977157529109774</v>
      </c>
      <c r="AA59" s="259" t="s">
        <v>153</v>
      </c>
      <c r="AR59" s="208"/>
      <c r="AS59" s="208"/>
      <c r="AT59" s="208"/>
      <c r="AU59" s="208"/>
      <c r="AV59" s="208"/>
      <c r="AW59" s="208"/>
      <c r="AX59" s="208"/>
      <c r="AY59" s="208"/>
      <c r="AZ59" s="208"/>
    </row>
    <row r="60" spans="1:52" ht="30" customHeight="1" x14ac:dyDescent="0.25">
      <c r="A60" s="214"/>
      <c r="B60" s="214"/>
      <c r="C60" s="214"/>
      <c r="D60" s="214"/>
      <c r="E60" s="214"/>
      <c r="F60" s="214"/>
      <c r="G60" s="214"/>
      <c r="H60" s="214"/>
      <c r="I60" s="214"/>
      <c r="J60" s="214"/>
      <c r="K60" s="214"/>
      <c r="L60" s="214"/>
      <c r="N60" s="226" t="s">
        <v>180</v>
      </c>
      <c r="O60" s="227" t="s">
        <v>109</v>
      </c>
      <c r="P60" s="227" t="s">
        <v>100</v>
      </c>
      <c r="Q60" s="227" t="s">
        <v>106</v>
      </c>
      <c r="R60" s="227" t="s">
        <v>107</v>
      </c>
      <c r="S60" s="227" t="s">
        <v>234</v>
      </c>
      <c r="T60" s="264">
        <v>43228</v>
      </c>
      <c r="U60" s="229">
        <v>2000</v>
      </c>
      <c r="V60" s="227">
        <v>3.2</v>
      </c>
      <c r="W60" s="233">
        <v>3</v>
      </c>
      <c r="X60" s="229">
        <v>7840</v>
      </c>
      <c r="Y60" s="227">
        <v>140</v>
      </c>
      <c r="Z60" s="230">
        <f t="shared" si="15"/>
        <v>0.88977157529109774</v>
      </c>
      <c r="AA60" s="265" t="s">
        <v>153</v>
      </c>
      <c r="AP60" s="208"/>
      <c r="AQ60" s="210"/>
      <c r="AR60" s="208"/>
      <c r="AS60" s="208"/>
      <c r="AT60" s="208"/>
      <c r="AU60" s="208"/>
      <c r="AV60" s="208"/>
      <c r="AW60" s="208"/>
      <c r="AX60" s="208"/>
      <c r="AY60" s="208"/>
      <c r="AZ60" s="208"/>
    </row>
    <row r="61" spans="1:52" ht="30" customHeight="1" thickBot="1" x14ac:dyDescent="0.3">
      <c r="A61" s="214"/>
      <c r="B61" s="214"/>
      <c r="C61" s="214"/>
      <c r="D61" s="214"/>
      <c r="E61" s="214"/>
      <c r="F61" s="214"/>
      <c r="G61" s="214"/>
      <c r="H61" s="214"/>
      <c r="I61" s="214"/>
      <c r="J61" s="214"/>
      <c r="K61" s="214"/>
      <c r="L61" s="214"/>
      <c r="N61" s="234" t="s">
        <v>181</v>
      </c>
      <c r="O61" s="235" t="s">
        <v>109</v>
      </c>
      <c r="P61" s="235" t="s">
        <v>100</v>
      </c>
      <c r="Q61" s="235" t="s">
        <v>106</v>
      </c>
      <c r="R61" s="235" t="s">
        <v>105</v>
      </c>
      <c r="S61" s="266" t="s">
        <v>234</v>
      </c>
      <c r="T61" s="236">
        <v>43228</v>
      </c>
      <c r="U61" s="424">
        <v>5000</v>
      </c>
      <c r="V61" s="235">
        <v>7.9</v>
      </c>
      <c r="W61" s="237">
        <v>8</v>
      </c>
      <c r="X61" s="238">
        <v>7840</v>
      </c>
      <c r="Y61" s="235">
        <v>140</v>
      </c>
      <c r="Z61" s="111">
        <f t="shared" si="15"/>
        <v>0.88977157529109774</v>
      </c>
      <c r="AA61" s="239" t="s">
        <v>153</v>
      </c>
      <c r="AP61" s="208"/>
      <c r="AQ61" s="210"/>
      <c r="AR61" s="208"/>
      <c r="AS61" s="208"/>
      <c r="AT61" s="208"/>
      <c r="AU61" s="208"/>
      <c r="AV61" s="208"/>
      <c r="AW61" s="208"/>
      <c r="AX61" s="208"/>
      <c r="AY61" s="208"/>
      <c r="AZ61" s="208"/>
    </row>
    <row r="62" spans="1:52" ht="30" customHeight="1" x14ac:dyDescent="0.25">
      <c r="A62" s="214"/>
      <c r="B62" s="214"/>
      <c r="C62" s="214"/>
      <c r="D62" s="214"/>
      <c r="E62" s="214"/>
      <c r="F62" s="214"/>
      <c r="G62" s="214"/>
      <c r="H62" s="214"/>
      <c r="I62" s="214"/>
      <c r="J62" s="214"/>
      <c r="K62" s="214"/>
      <c r="L62" s="214"/>
      <c r="M62" s="214"/>
      <c r="N62" s="214" t="s">
        <v>409</v>
      </c>
      <c r="O62" s="214"/>
      <c r="P62" s="214"/>
      <c r="Q62" s="214"/>
      <c r="R62" s="214"/>
      <c r="S62" s="214"/>
      <c r="T62" s="214"/>
      <c r="U62" s="214"/>
      <c r="V62" s="214"/>
      <c r="W62" s="214"/>
      <c r="X62" s="214"/>
      <c r="Y62" s="214"/>
      <c r="Z62" s="214"/>
      <c r="AA62" s="214"/>
      <c r="AB62" s="214"/>
      <c r="AC62" s="208"/>
      <c r="AD62" s="214"/>
      <c r="AE62" s="214"/>
      <c r="AF62" s="214"/>
      <c r="AG62" s="214"/>
      <c r="AH62" s="214"/>
      <c r="AI62" s="214"/>
      <c r="AJ62" s="214"/>
      <c r="AK62" s="214"/>
      <c r="AL62" s="214"/>
      <c r="AM62" s="214"/>
      <c r="AN62" s="217"/>
      <c r="AO62" s="217"/>
      <c r="AP62" s="210"/>
      <c r="AQ62" s="210"/>
      <c r="AR62" s="208"/>
      <c r="AS62" s="208"/>
      <c r="AT62" s="208"/>
      <c r="AU62" s="208"/>
      <c r="AV62" s="208"/>
      <c r="AW62" s="208"/>
      <c r="AX62" s="208"/>
      <c r="AY62" s="208"/>
      <c r="AZ62" s="208"/>
    </row>
    <row r="63" spans="1:52" ht="30" customHeight="1" thickBot="1" x14ac:dyDescent="0.25">
      <c r="A63" s="214"/>
      <c r="B63" s="214"/>
      <c r="C63" s="214"/>
      <c r="D63" s="267"/>
      <c r="E63" s="267"/>
      <c r="F63" s="267"/>
      <c r="G63" s="267"/>
      <c r="H63" s="267"/>
      <c r="I63" s="267"/>
      <c r="J63" s="267"/>
      <c r="K63" s="267"/>
      <c r="L63" s="267"/>
      <c r="M63" s="267"/>
      <c r="N63" s="267"/>
      <c r="O63" s="267"/>
      <c r="P63" s="267"/>
      <c r="Q63" s="267"/>
      <c r="R63" s="267"/>
      <c r="S63" s="267"/>
      <c r="T63" s="214"/>
      <c r="U63" s="214"/>
      <c r="V63" s="214"/>
      <c r="AB63" s="214"/>
      <c r="AC63" s="214"/>
      <c r="AD63" s="214"/>
      <c r="AE63" s="214"/>
      <c r="AF63" s="214"/>
      <c r="AG63" s="214"/>
      <c r="AH63" s="214"/>
      <c r="AI63" s="214"/>
      <c r="AJ63" s="214"/>
      <c r="AK63" s="214"/>
      <c r="AL63" s="214"/>
      <c r="AM63" s="214"/>
      <c r="AN63" s="214"/>
      <c r="AO63" s="214"/>
      <c r="AP63" s="214"/>
      <c r="AQ63" s="214"/>
      <c r="AR63" s="214"/>
      <c r="AS63" s="214"/>
      <c r="AT63" s="214"/>
      <c r="AU63" s="214"/>
      <c r="AV63" s="208"/>
      <c r="AW63" s="208"/>
      <c r="AX63" s="208"/>
      <c r="AY63" s="208"/>
      <c r="AZ63" s="208"/>
    </row>
    <row r="64" spans="1:52" ht="30" customHeight="1" x14ac:dyDescent="0.25">
      <c r="A64" s="1143" t="s">
        <v>292</v>
      </c>
      <c r="B64" s="1144"/>
      <c r="C64" s="1144"/>
      <c r="D64" s="1144"/>
      <c r="E64" s="1144"/>
      <c r="F64" s="1144"/>
      <c r="G64" s="1144"/>
      <c r="H64" s="1144"/>
      <c r="I64" s="1144"/>
      <c r="J64" s="1144"/>
      <c r="K64" s="1144"/>
      <c r="L64" s="1144"/>
      <c r="M64" s="1144"/>
      <c r="N64" s="1144"/>
      <c r="O64" s="1144"/>
      <c r="P64" s="1144"/>
      <c r="Q64" s="1144"/>
      <c r="R64" s="1144"/>
      <c r="S64" s="1145"/>
      <c r="T64" s="214"/>
      <c r="V64" s="1031" t="s">
        <v>293</v>
      </c>
      <c r="W64" s="1032"/>
      <c r="X64" s="1032"/>
      <c r="Y64" s="1032"/>
      <c r="Z64" s="1033"/>
      <c r="AE64" s="214"/>
      <c r="AF64" s="214"/>
      <c r="AL64" s="214"/>
      <c r="AM64" s="214"/>
      <c r="AN64" s="214"/>
      <c r="AO64" s="214"/>
      <c r="AP64" s="214"/>
      <c r="AQ64" s="214"/>
      <c r="AR64" s="214"/>
      <c r="AS64" s="214"/>
      <c r="AT64" s="214"/>
      <c r="AU64" s="214"/>
      <c r="AV64" s="208"/>
      <c r="AW64" s="208"/>
      <c r="AX64" s="208"/>
      <c r="AY64" s="208"/>
      <c r="AZ64" s="208"/>
    </row>
    <row r="65" spans="1:52" ht="30" customHeight="1" thickBot="1" x14ac:dyDescent="0.3">
      <c r="A65" s="1146"/>
      <c r="B65" s="1147"/>
      <c r="C65" s="1147"/>
      <c r="D65" s="1147"/>
      <c r="E65" s="1147"/>
      <c r="F65" s="1147"/>
      <c r="G65" s="1147"/>
      <c r="H65" s="1147"/>
      <c r="I65" s="1147"/>
      <c r="J65" s="1147"/>
      <c r="K65" s="1147"/>
      <c r="L65" s="1147"/>
      <c r="M65" s="1147"/>
      <c r="N65" s="1147"/>
      <c r="O65" s="1147"/>
      <c r="P65" s="1147"/>
      <c r="Q65" s="1147"/>
      <c r="R65" s="1147"/>
      <c r="S65" s="1148"/>
      <c r="T65" s="214"/>
      <c r="V65" s="1034"/>
      <c r="W65" s="1035"/>
      <c r="X65" s="1035"/>
      <c r="Y65" s="1035"/>
      <c r="Z65" s="1036"/>
      <c r="AL65" s="214"/>
      <c r="AM65" s="214"/>
      <c r="AN65" s="214"/>
      <c r="AO65" s="214"/>
      <c r="AP65" s="214"/>
      <c r="AQ65" s="214"/>
      <c r="AR65" s="214"/>
      <c r="AS65" s="214"/>
      <c r="AT65" s="214"/>
      <c r="AU65" s="214"/>
      <c r="AV65" s="208"/>
      <c r="AW65" s="208"/>
      <c r="AX65" s="208"/>
      <c r="AY65" s="208"/>
      <c r="AZ65" s="208"/>
    </row>
    <row r="66" spans="1:52" ht="30" customHeight="1" thickBot="1" x14ac:dyDescent="0.3">
      <c r="A66" s="1131" t="s">
        <v>383</v>
      </c>
      <c r="B66" s="1132"/>
      <c r="C66" s="1132"/>
      <c r="D66" s="1132"/>
      <c r="E66" s="1132"/>
      <c r="F66" s="1132"/>
      <c r="G66" s="1132"/>
      <c r="H66" s="1132"/>
      <c r="I66" s="1132"/>
      <c r="J66" s="1132"/>
      <c r="K66" s="1132"/>
      <c r="L66" s="1132"/>
      <c r="M66" s="1132"/>
      <c r="N66" s="1132"/>
      <c r="O66" s="1132"/>
      <c r="P66" s="1132"/>
      <c r="Q66" s="1132"/>
      <c r="R66" s="1132"/>
      <c r="S66" s="1133"/>
      <c r="T66" s="214"/>
      <c r="V66" s="1125" t="s">
        <v>4</v>
      </c>
      <c r="W66" s="1127" t="s">
        <v>10</v>
      </c>
      <c r="X66" s="1127" t="s">
        <v>22</v>
      </c>
      <c r="Y66" s="1129" t="s">
        <v>356</v>
      </c>
      <c r="Z66" s="1105" t="s">
        <v>241</v>
      </c>
      <c r="AM66" s="214"/>
      <c r="AN66" s="214"/>
      <c r="AO66" s="214"/>
      <c r="AP66" s="214"/>
      <c r="AQ66" s="214"/>
      <c r="AR66" s="214"/>
      <c r="AS66" s="214"/>
      <c r="AT66" s="214"/>
      <c r="AU66" s="214"/>
      <c r="AV66" s="208"/>
      <c r="AW66" s="208"/>
      <c r="AX66" s="208"/>
      <c r="AY66" s="208"/>
      <c r="AZ66" s="208"/>
    </row>
    <row r="67" spans="1:52" ht="30" customHeight="1" thickBot="1" x14ac:dyDescent="0.25">
      <c r="A67" s="1134" t="s">
        <v>245</v>
      </c>
      <c r="B67" s="1135"/>
      <c r="C67" s="1107" t="s">
        <v>241</v>
      </c>
      <c r="D67" s="1107" t="s">
        <v>10</v>
      </c>
      <c r="E67" s="1109" t="s">
        <v>161</v>
      </c>
      <c r="F67" s="1109" t="s">
        <v>162</v>
      </c>
      <c r="G67" s="1109" t="s">
        <v>163</v>
      </c>
      <c r="H67" s="1109" t="s">
        <v>164</v>
      </c>
      <c r="I67" s="1109" t="s">
        <v>165</v>
      </c>
      <c r="J67" s="1109" t="s">
        <v>166</v>
      </c>
      <c r="K67" s="1109" t="s">
        <v>15</v>
      </c>
      <c r="L67" s="1121" t="s">
        <v>167</v>
      </c>
      <c r="M67" s="268"/>
      <c r="N67" s="1123" t="s">
        <v>241</v>
      </c>
      <c r="O67" s="1111" t="s">
        <v>165</v>
      </c>
      <c r="P67" s="1112"/>
      <c r="Q67" s="1113"/>
      <c r="R67" s="1117" t="s">
        <v>15</v>
      </c>
      <c r="S67" s="1119" t="s">
        <v>167</v>
      </c>
      <c r="T67" s="214"/>
      <c r="V67" s="1126"/>
      <c r="W67" s="1128"/>
      <c r="X67" s="1128"/>
      <c r="Y67" s="1130"/>
      <c r="Z67" s="1106"/>
      <c r="AM67" s="214"/>
      <c r="AN67" s="214"/>
      <c r="AO67" s="214"/>
      <c r="AP67" s="214"/>
      <c r="AQ67" s="214"/>
      <c r="AR67" s="214"/>
      <c r="AS67" s="214"/>
      <c r="AT67" s="214"/>
      <c r="AU67" s="214"/>
      <c r="AV67" s="208"/>
      <c r="AW67" s="208"/>
      <c r="AX67" s="208"/>
      <c r="AY67" s="208"/>
      <c r="AZ67" s="208"/>
    </row>
    <row r="68" spans="1:52" ht="39.950000000000003" customHeight="1" thickBot="1" x14ac:dyDescent="0.25">
      <c r="A68" s="1136"/>
      <c r="B68" s="1137"/>
      <c r="C68" s="1108"/>
      <c r="D68" s="1108"/>
      <c r="E68" s="1110"/>
      <c r="F68" s="1110"/>
      <c r="G68" s="1110"/>
      <c r="H68" s="1110"/>
      <c r="I68" s="1110"/>
      <c r="J68" s="1110"/>
      <c r="K68" s="1110"/>
      <c r="L68" s="1122"/>
      <c r="M68" s="268"/>
      <c r="N68" s="1124"/>
      <c r="O68" s="1114"/>
      <c r="P68" s="1115"/>
      <c r="Q68" s="1116"/>
      <c r="R68" s="1118"/>
      <c r="S68" s="1120"/>
      <c r="T68" s="214"/>
      <c r="V68" s="269"/>
      <c r="W68" s="270"/>
      <c r="X68" s="270"/>
      <c r="Y68" s="270"/>
      <c r="Z68" s="271"/>
      <c r="AM68" s="214"/>
      <c r="AN68" s="214"/>
      <c r="AO68" s="214"/>
      <c r="AP68" s="214"/>
      <c r="AQ68" s="214"/>
      <c r="AR68" s="214"/>
      <c r="AS68" s="214"/>
      <c r="AT68" s="214"/>
      <c r="AU68" s="214"/>
      <c r="AV68" s="208"/>
      <c r="AW68" s="208"/>
      <c r="AX68" s="208"/>
      <c r="AY68" s="208"/>
      <c r="AZ68" s="208"/>
    </row>
    <row r="69" spans="1:52" ht="30" customHeight="1" thickBot="1" x14ac:dyDescent="0.25">
      <c r="A69" s="272"/>
      <c r="B69" s="273"/>
      <c r="C69" s="274"/>
      <c r="D69" s="275"/>
      <c r="E69" s="275"/>
      <c r="F69" s="275"/>
      <c r="G69" s="275"/>
      <c r="H69" s="275"/>
      <c r="I69" s="268"/>
      <c r="J69" s="268"/>
      <c r="K69" s="268"/>
      <c r="L69" s="268"/>
      <c r="M69" s="268"/>
      <c r="N69" s="272"/>
      <c r="O69" s="276"/>
      <c r="P69" s="276"/>
      <c r="Q69" s="276"/>
      <c r="R69" s="276"/>
      <c r="S69" s="277"/>
      <c r="V69" s="278">
        <v>1</v>
      </c>
      <c r="W69" s="279" t="s">
        <v>76</v>
      </c>
      <c r="X69" s="279">
        <v>31301284</v>
      </c>
      <c r="Y69" s="279">
        <v>1E-3</v>
      </c>
      <c r="Z69" s="280" t="s">
        <v>144</v>
      </c>
      <c r="AM69" s="214"/>
      <c r="AN69" s="214"/>
      <c r="AO69" s="214"/>
      <c r="AP69" s="214"/>
      <c r="AQ69" s="214"/>
      <c r="AR69" s="214"/>
      <c r="AS69" s="214"/>
      <c r="AT69" s="214"/>
      <c r="AU69" s="214"/>
      <c r="AV69" s="208"/>
      <c r="AW69" s="208"/>
      <c r="AX69" s="208"/>
      <c r="AY69" s="208"/>
      <c r="AZ69" s="208"/>
    </row>
    <row r="70" spans="1:52" ht="30" customHeight="1" x14ac:dyDescent="0.2">
      <c r="A70" s="1011" t="s">
        <v>216</v>
      </c>
      <c r="B70" s="1012"/>
      <c r="C70" s="1053" t="s">
        <v>195</v>
      </c>
      <c r="D70" s="1097" t="s">
        <v>168</v>
      </c>
      <c r="E70" s="1100" t="s">
        <v>217</v>
      </c>
      <c r="F70" s="281">
        <v>15.4</v>
      </c>
      <c r="G70" s="282">
        <v>0.1</v>
      </c>
      <c r="H70" s="283">
        <v>-0.1</v>
      </c>
      <c r="I70" s="282">
        <v>0.3</v>
      </c>
      <c r="J70" s="1103">
        <v>2</v>
      </c>
      <c r="K70" s="1104">
        <v>43606</v>
      </c>
      <c r="L70" s="1091" t="s">
        <v>312</v>
      </c>
      <c r="M70" s="268"/>
      <c r="N70" s="284"/>
      <c r="O70" s="465" t="s">
        <v>193</v>
      </c>
      <c r="P70" s="466" t="s">
        <v>384</v>
      </c>
      <c r="Q70" s="466" t="s">
        <v>194</v>
      </c>
      <c r="R70" s="1057" t="s">
        <v>367</v>
      </c>
      <c r="S70" s="1044" t="s">
        <v>371</v>
      </c>
      <c r="V70" s="278">
        <v>2</v>
      </c>
      <c r="W70" s="279" t="s">
        <v>101</v>
      </c>
      <c r="X70" s="279" t="s">
        <v>79</v>
      </c>
      <c r="Y70" s="279">
        <v>1.0000000000000001E-5</v>
      </c>
      <c r="Z70" s="280" t="s">
        <v>145</v>
      </c>
      <c r="AM70" s="214"/>
      <c r="AN70" s="214"/>
      <c r="AO70" s="214"/>
      <c r="AP70" s="214"/>
      <c r="AQ70" s="214"/>
      <c r="AR70" s="214"/>
      <c r="AS70" s="214"/>
      <c r="AT70" s="214"/>
      <c r="AU70" s="214"/>
      <c r="AV70" s="208"/>
      <c r="AW70" s="208"/>
      <c r="AX70" s="208"/>
      <c r="AY70" s="208"/>
      <c r="AZ70" s="208"/>
    </row>
    <row r="71" spans="1:52" ht="30" customHeight="1" x14ac:dyDescent="0.2">
      <c r="A71" s="1013"/>
      <c r="B71" s="1014"/>
      <c r="C71" s="1054"/>
      <c r="D71" s="1098"/>
      <c r="E71" s="1101"/>
      <c r="F71" s="285">
        <v>24.7</v>
      </c>
      <c r="G71" s="286">
        <v>0.1</v>
      </c>
      <c r="H71" s="287">
        <v>0</v>
      </c>
      <c r="I71" s="286">
        <v>0.3</v>
      </c>
      <c r="J71" s="1094"/>
      <c r="K71" s="1086"/>
      <c r="L71" s="1092"/>
      <c r="M71" s="268"/>
      <c r="N71" s="288" t="s">
        <v>218</v>
      </c>
      <c r="O71" s="321">
        <f>MAX(I70:I72)</f>
        <v>0.3</v>
      </c>
      <c r="P71" s="321">
        <f>MAX(I73:I75)</f>
        <v>1.7</v>
      </c>
      <c r="Q71" s="467">
        <f>MAX(I76:I78)</f>
        <v>0.31</v>
      </c>
      <c r="R71" s="1058"/>
      <c r="S71" s="1045"/>
      <c r="V71" s="278">
        <v>3</v>
      </c>
      <c r="W71" s="279" t="s">
        <v>76</v>
      </c>
      <c r="X71" s="279">
        <v>31301283</v>
      </c>
      <c r="Y71" s="289">
        <v>1E-3</v>
      </c>
      <c r="Z71" s="280" t="s">
        <v>146</v>
      </c>
      <c r="AM71" s="214"/>
      <c r="AN71" s="214"/>
      <c r="AO71" s="214"/>
      <c r="AP71" s="214"/>
      <c r="AQ71" s="214"/>
      <c r="AR71" s="214"/>
      <c r="AS71" s="214"/>
      <c r="AT71" s="214"/>
      <c r="AU71" s="214"/>
      <c r="AV71" s="208"/>
      <c r="AW71" s="208"/>
      <c r="AX71" s="208"/>
      <c r="AY71" s="208"/>
      <c r="AZ71" s="208"/>
    </row>
    <row r="72" spans="1:52" ht="30" customHeight="1" thickBot="1" x14ac:dyDescent="0.25">
      <c r="A72" s="1015"/>
      <c r="B72" s="1016"/>
      <c r="C72" s="1054"/>
      <c r="D72" s="1098"/>
      <c r="E72" s="1101"/>
      <c r="F72" s="290">
        <v>29.4</v>
      </c>
      <c r="G72" s="286">
        <v>0.1</v>
      </c>
      <c r="H72" s="287">
        <v>0</v>
      </c>
      <c r="I72" s="286">
        <v>0.3</v>
      </c>
      <c r="J72" s="1094"/>
      <c r="K72" s="1095"/>
      <c r="L72" s="1093"/>
      <c r="M72" s="268"/>
      <c r="N72" s="291"/>
      <c r="O72" s="324"/>
      <c r="P72" s="325"/>
      <c r="Q72" s="325"/>
      <c r="R72" s="1059"/>
      <c r="S72" s="1046"/>
      <c r="V72" s="278">
        <v>4</v>
      </c>
      <c r="W72" s="279" t="s">
        <v>76</v>
      </c>
      <c r="X72" s="279">
        <v>34508523</v>
      </c>
      <c r="Y72" s="279">
        <v>0.01</v>
      </c>
      <c r="Z72" s="280" t="s">
        <v>182</v>
      </c>
      <c r="AM72" s="214"/>
      <c r="AN72" s="214"/>
      <c r="AO72" s="214"/>
      <c r="AP72" s="214"/>
      <c r="AQ72" s="214"/>
      <c r="AR72" s="214"/>
      <c r="AS72" s="214"/>
      <c r="AT72" s="214"/>
      <c r="AU72" s="214"/>
      <c r="AV72" s="208"/>
      <c r="AW72" s="208"/>
      <c r="AX72" s="208"/>
      <c r="AY72" s="208"/>
      <c r="AZ72" s="208"/>
    </row>
    <row r="73" spans="1:52" ht="30" customHeight="1" x14ac:dyDescent="0.2">
      <c r="A73" s="1011" t="s">
        <v>219</v>
      </c>
      <c r="B73" s="1012"/>
      <c r="C73" s="1054"/>
      <c r="D73" s="1098"/>
      <c r="E73" s="1101"/>
      <c r="F73" s="285">
        <v>33.200000000000003</v>
      </c>
      <c r="G73" s="286">
        <v>0.1</v>
      </c>
      <c r="H73" s="286">
        <v>-3.2</v>
      </c>
      <c r="I73" s="286">
        <v>1.7</v>
      </c>
      <c r="J73" s="1094">
        <v>2</v>
      </c>
      <c r="K73" s="1085">
        <v>43608</v>
      </c>
      <c r="L73" s="1096" t="s">
        <v>309</v>
      </c>
      <c r="M73" s="268"/>
      <c r="N73" s="272"/>
      <c r="O73" s="268"/>
      <c r="P73" s="268"/>
      <c r="Q73" s="268"/>
      <c r="R73" s="268"/>
      <c r="S73" s="292"/>
      <c r="V73" s="278">
        <v>5</v>
      </c>
      <c r="W73" s="279" t="s">
        <v>76</v>
      </c>
      <c r="X73" s="279">
        <v>29605076</v>
      </c>
      <c r="Y73" s="293">
        <v>0.1</v>
      </c>
      <c r="Z73" s="280" t="s">
        <v>147</v>
      </c>
      <c r="AM73" s="214"/>
      <c r="AN73" s="214"/>
      <c r="AO73" s="214"/>
      <c r="AP73" s="214"/>
      <c r="AQ73" s="214"/>
      <c r="AR73" s="214"/>
      <c r="AS73" s="214"/>
      <c r="AT73" s="214"/>
      <c r="AU73" s="214"/>
      <c r="AV73" s="208"/>
      <c r="AW73" s="208"/>
      <c r="AX73" s="208"/>
      <c r="AY73" s="208"/>
      <c r="AZ73" s="208"/>
    </row>
    <row r="74" spans="1:52" ht="30" customHeight="1" thickBot="1" x14ac:dyDescent="0.25">
      <c r="A74" s="1013"/>
      <c r="B74" s="1014"/>
      <c r="C74" s="1054"/>
      <c r="D74" s="1098"/>
      <c r="E74" s="1101"/>
      <c r="F74" s="290">
        <v>51.2</v>
      </c>
      <c r="G74" s="286">
        <v>0.1</v>
      </c>
      <c r="H74" s="287">
        <v>-1.2</v>
      </c>
      <c r="I74" s="286">
        <v>1.7</v>
      </c>
      <c r="J74" s="1094"/>
      <c r="K74" s="1086"/>
      <c r="L74" s="1092"/>
      <c r="M74" s="268"/>
      <c r="N74" s="272"/>
      <c r="O74" s="268"/>
      <c r="P74" s="268"/>
      <c r="Q74" s="268"/>
      <c r="R74" s="268"/>
      <c r="S74" s="292"/>
      <c r="V74" s="294">
        <v>6</v>
      </c>
      <c r="W74" s="295" t="s">
        <v>76</v>
      </c>
      <c r="X74" s="295">
        <v>29605077</v>
      </c>
      <c r="Y74" s="295">
        <v>0.1</v>
      </c>
      <c r="Z74" s="296" t="s">
        <v>148</v>
      </c>
      <c r="AM74" s="214"/>
      <c r="AN74" s="214"/>
      <c r="AO74" s="214"/>
      <c r="AP74" s="214"/>
      <c r="AQ74" s="214"/>
      <c r="AR74" s="214"/>
      <c r="AS74" s="214"/>
      <c r="AT74" s="214"/>
      <c r="AU74" s="214"/>
      <c r="AV74" s="208"/>
      <c r="AW74" s="208"/>
      <c r="AX74" s="208"/>
      <c r="AY74" s="208"/>
      <c r="AZ74" s="208"/>
    </row>
    <row r="75" spans="1:52" ht="30" customHeight="1" thickBot="1" x14ac:dyDescent="0.25">
      <c r="A75" s="1015"/>
      <c r="B75" s="1016"/>
      <c r="C75" s="1054"/>
      <c r="D75" s="1098"/>
      <c r="E75" s="1101"/>
      <c r="F75" s="285">
        <v>77.2</v>
      </c>
      <c r="G75" s="286">
        <v>0.1</v>
      </c>
      <c r="H75" s="286">
        <v>2.8</v>
      </c>
      <c r="I75" s="286">
        <v>1.7</v>
      </c>
      <c r="J75" s="1094"/>
      <c r="K75" s="1095"/>
      <c r="L75" s="1093"/>
      <c r="M75" s="268"/>
      <c r="N75" s="272"/>
      <c r="O75" s="268"/>
      <c r="P75" s="268"/>
      <c r="Q75" s="268"/>
      <c r="R75" s="268"/>
      <c r="S75" s="292"/>
      <c r="AM75" s="214"/>
      <c r="AN75" s="214"/>
      <c r="AO75" s="214"/>
      <c r="AP75" s="214"/>
      <c r="AQ75" s="214"/>
      <c r="AR75" s="214"/>
      <c r="AS75" s="214"/>
      <c r="AT75" s="214"/>
      <c r="AU75" s="214"/>
      <c r="AV75" s="208"/>
      <c r="AW75" s="208"/>
      <c r="AX75" s="208"/>
      <c r="AY75" s="208"/>
      <c r="AZ75" s="208"/>
    </row>
    <row r="76" spans="1:52" ht="30" customHeight="1" thickBot="1" x14ac:dyDescent="0.25">
      <c r="A76" s="1011" t="s">
        <v>294</v>
      </c>
      <c r="B76" s="1012"/>
      <c r="C76" s="1054"/>
      <c r="D76" s="1098"/>
      <c r="E76" s="1101"/>
      <c r="F76" s="285">
        <v>698.2</v>
      </c>
      <c r="G76" s="286">
        <v>0.1</v>
      </c>
      <c r="H76" s="297">
        <v>-1</v>
      </c>
      <c r="I76" s="286">
        <v>9.2999999999999999E-2</v>
      </c>
      <c r="J76" s="1047">
        <v>2</v>
      </c>
      <c r="K76" s="1085">
        <v>43600</v>
      </c>
      <c r="L76" s="1088" t="s">
        <v>305</v>
      </c>
      <c r="M76" s="268"/>
      <c r="N76" s="272"/>
      <c r="O76" s="268"/>
      <c r="P76" s="268"/>
      <c r="Q76" s="268"/>
      <c r="R76" s="268"/>
      <c r="S76" s="292"/>
      <c r="AM76" s="214"/>
      <c r="AN76" s="214"/>
      <c r="AY76" s="208"/>
      <c r="AZ76" s="208"/>
    </row>
    <row r="77" spans="1:52" ht="30" customHeight="1" x14ac:dyDescent="0.2">
      <c r="A77" s="1013"/>
      <c r="B77" s="1014"/>
      <c r="C77" s="1054"/>
      <c r="D77" s="1098"/>
      <c r="E77" s="1101"/>
      <c r="F77" s="285">
        <v>798.4</v>
      </c>
      <c r="G77" s="286">
        <v>0.1</v>
      </c>
      <c r="H77" s="297">
        <v>-0.77</v>
      </c>
      <c r="I77" s="286">
        <v>0.14000000000000001</v>
      </c>
      <c r="J77" s="1048"/>
      <c r="K77" s="1086"/>
      <c r="L77" s="1089"/>
      <c r="M77" s="268"/>
      <c r="N77" s="272"/>
      <c r="O77" s="268"/>
      <c r="P77" s="268"/>
      <c r="Q77" s="268"/>
      <c r="R77" s="268"/>
      <c r="S77" s="292"/>
      <c r="V77" s="1031" t="s">
        <v>190</v>
      </c>
      <c r="W77" s="1032"/>
      <c r="X77" s="1033"/>
      <c r="AM77" s="214"/>
      <c r="AN77" s="214"/>
      <c r="AY77" s="208"/>
      <c r="AZ77" s="208"/>
    </row>
    <row r="78" spans="1:52" ht="30" customHeight="1" thickBot="1" x14ac:dyDescent="0.25">
      <c r="A78" s="1015"/>
      <c r="B78" s="1016"/>
      <c r="C78" s="1055"/>
      <c r="D78" s="1099"/>
      <c r="E78" s="1102"/>
      <c r="F78" s="298">
        <v>848.7</v>
      </c>
      <c r="G78" s="299">
        <v>0.1</v>
      </c>
      <c r="H78" s="300">
        <v>-0.78</v>
      </c>
      <c r="I78" s="299">
        <v>0.31</v>
      </c>
      <c r="J78" s="1049"/>
      <c r="K78" s="1087"/>
      <c r="L78" s="1090"/>
      <c r="M78" s="268"/>
      <c r="N78" s="272"/>
      <c r="O78" s="268"/>
      <c r="P78" s="268"/>
      <c r="Q78" s="268"/>
      <c r="R78" s="268"/>
      <c r="S78" s="292"/>
      <c r="V78" s="1034"/>
      <c r="W78" s="1035"/>
      <c r="X78" s="1036"/>
      <c r="AM78" s="214"/>
      <c r="AN78" s="214"/>
      <c r="AY78" s="208"/>
      <c r="AZ78" s="208"/>
    </row>
    <row r="79" spans="1:52" ht="30" customHeight="1" thickBot="1" x14ac:dyDescent="0.25">
      <c r="A79" s="272"/>
      <c r="B79" s="268"/>
      <c r="C79" s="268"/>
      <c r="D79" s="268"/>
      <c r="E79" s="268"/>
      <c r="F79" s="268"/>
      <c r="G79" s="268"/>
      <c r="H79" s="268"/>
      <c r="I79" s="268"/>
      <c r="J79" s="268"/>
      <c r="K79" s="268"/>
      <c r="L79" s="268"/>
      <c r="M79" s="268"/>
      <c r="N79" s="272"/>
      <c r="O79" s="268"/>
      <c r="P79" s="268"/>
      <c r="Q79" s="268"/>
      <c r="R79" s="268"/>
      <c r="S79" s="292"/>
      <c r="V79" s="1050" t="s">
        <v>239</v>
      </c>
      <c r="W79" s="1051"/>
      <c r="X79" s="1052"/>
      <c r="AM79" s="214"/>
      <c r="AN79" s="214"/>
      <c r="AY79" s="208"/>
      <c r="AZ79" s="208"/>
    </row>
    <row r="80" spans="1:52" ht="30" customHeight="1" thickBot="1" x14ac:dyDescent="0.25">
      <c r="A80" s="1069" t="s">
        <v>216</v>
      </c>
      <c r="B80" s="1070"/>
      <c r="C80" s="1053" t="s">
        <v>220</v>
      </c>
      <c r="D80" s="1075" t="s">
        <v>168</v>
      </c>
      <c r="E80" s="1056">
        <v>19506160802033</v>
      </c>
      <c r="F80" s="283">
        <v>15.5</v>
      </c>
      <c r="G80" s="282">
        <v>0.1</v>
      </c>
      <c r="H80" s="282">
        <v>-0.2</v>
      </c>
      <c r="I80" s="301">
        <v>0.3</v>
      </c>
      <c r="J80" s="1076">
        <v>2</v>
      </c>
      <c r="K80" s="1077">
        <v>43606</v>
      </c>
      <c r="L80" s="1078" t="s">
        <v>308</v>
      </c>
      <c r="M80" s="268"/>
      <c r="N80" s="284"/>
      <c r="O80" s="468" t="s">
        <v>193</v>
      </c>
      <c r="P80" s="469" t="s">
        <v>384</v>
      </c>
      <c r="Q80" s="469" t="s">
        <v>194</v>
      </c>
      <c r="R80" s="1057" t="s">
        <v>367</v>
      </c>
      <c r="S80" s="1044" t="s">
        <v>313</v>
      </c>
      <c r="V80" s="735"/>
      <c r="W80" s="736"/>
      <c r="X80" s="737"/>
      <c r="AM80" s="214"/>
      <c r="AN80" s="214"/>
      <c r="AY80" s="208"/>
      <c r="AZ80" s="208"/>
    </row>
    <row r="81" spans="1:52" ht="30" customHeight="1" thickBot="1" x14ac:dyDescent="0.25">
      <c r="A81" s="1071"/>
      <c r="B81" s="1072"/>
      <c r="C81" s="1054"/>
      <c r="D81" s="1025"/>
      <c r="E81" s="1025"/>
      <c r="F81" s="286">
        <v>24.6</v>
      </c>
      <c r="G81" s="286">
        <v>0.1</v>
      </c>
      <c r="H81" s="286">
        <v>0.1</v>
      </c>
      <c r="I81" s="301">
        <v>0.3</v>
      </c>
      <c r="J81" s="1038"/>
      <c r="K81" s="1038"/>
      <c r="L81" s="1042"/>
      <c r="M81" s="268"/>
      <c r="N81" s="288" t="s">
        <v>221</v>
      </c>
      <c r="O81" s="321">
        <f>MAX(I80:I82)</f>
        <v>0.4</v>
      </c>
      <c r="P81" s="470">
        <f>MAX(I83:I85)</f>
        <v>1.7</v>
      </c>
      <c r="Q81" s="471">
        <f>MAX(I86:I88)</f>
        <v>0.56999999999999995</v>
      </c>
      <c r="R81" s="1058"/>
      <c r="S81" s="1045"/>
      <c r="V81" s="738" t="s">
        <v>186</v>
      </c>
      <c r="W81" s="739" t="s">
        <v>232</v>
      </c>
      <c r="X81" s="740" t="s">
        <v>332</v>
      </c>
      <c r="AM81" s="214"/>
      <c r="AN81" s="214"/>
      <c r="AY81" s="208"/>
      <c r="AZ81" s="208"/>
    </row>
    <row r="82" spans="1:52" ht="30" customHeight="1" thickBot="1" x14ac:dyDescent="0.25">
      <c r="A82" s="1073"/>
      <c r="B82" s="1074"/>
      <c r="C82" s="1054"/>
      <c r="D82" s="1025"/>
      <c r="E82" s="1025"/>
      <c r="F82" s="286">
        <v>33.9</v>
      </c>
      <c r="G82" s="286">
        <v>0.1</v>
      </c>
      <c r="H82" s="286">
        <v>0.3</v>
      </c>
      <c r="I82" s="301">
        <v>0.4</v>
      </c>
      <c r="J82" s="1039"/>
      <c r="K82" s="1039"/>
      <c r="L82" s="1043"/>
      <c r="M82" s="268"/>
      <c r="N82" s="302"/>
      <c r="O82" s="324"/>
      <c r="P82" s="325"/>
      <c r="Q82" s="325"/>
      <c r="R82" s="1059"/>
      <c r="S82" s="1046"/>
      <c r="V82" s="741">
        <v>1</v>
      </c>
      <c r="W82" s="742">
        <v>0.3</v>
      </c>
      <c r="X82" s="743">
        <v>1</v>
      </c>
      <c r="AM82" s="214"/>
      <c r="AN82" s="214"/>
      <c r="AY82" s="208"/>
      <c r="AZ82" s="208"/>
    </row>
    <row r="83" spans="1:52" ht="30" customHeight="1" x14ac:dyDescent="0.2">
      <c r="A83" s="1011" t="s">
        <v>219</v>
      </c>
      <c r="B83" s="1012"/>
      <c r="C83" s="1054"/>
      <c r="D83" s="1025"/>
      <c r="E83" s="1025"/>
      <c r="F83" s="286">
        <v>32.700000000000003</v>
      </c>
      <c r="G83" s="303">
        <v>0.1</v>
      </c>
      <c r="H83" s="303">
        <v>-2.7</v>
      </c>
      <c r="I83" s="303">
        <v>1.7</v>
      </c>
      <c r="J83" s="1037">
        <v>2</v>
      </c>
      <c r="K83" s="1040">
        <v>43608</v>
      </c>
      <c r="L83" s="1041" t="s">
        <v>307</v>
      </c>
      <c r="M83" s="268"/>
      <c r="N83" s="304"/>
      <c r="O83" s="268"/>
      <c r="P83" s="268"/>
      <c r="Q83" s="268"/>
      <c r="R83" s="268"/>
      <c r="S83" s="305"/>
      <c r="V83" s="725">
        <v>2</v>
      </c>
      <c r="W83" s="726">
        <v>0.4</v>
      </c>
      <c r="X83" s="727">
        <v>1.2</v>
      </c>
      <c r="AM83" s="214"/>
      <c r="AN83" s="214"/>
      <c r="AO83" s="214"/>
      <c r="AP83" s="214"/>
      <c r="AQ83" s="214"/>
      <c r="AR83" s="214"/>
      <c r="AS83" s="214"/>
      <c r="AT83" s="214"/>
      <c r="AU83" s="214"/>
      <c r="AV83" s="208"/>
      <c r="AW83" s="208"/>
      <c r="AX83" s="208"/>
      <c r="AY83" s="208"/>
      <c r="AZ83" s="208"/>
    </row>
    <row r="84" spans="1:52" ht="30" customHeight="1" x14ac:dyDescent="0.2">
      <c r="A84" s="1013"/>
      <c r="B84" s="1014"/>
      <c r="C84" s="1054"/>
      <c r="D84" s="1025"/>
      <c r="E84" s="1025"/>
      <c r="F84" s="286">
        <v>50.7</v>
      </c>
      <c r="G84" s="303">
        <v>0.1</v>
      </c>
      <c r="H84" s="303">
        <v>-0.7</v>
      </c>
      <c r="I84" s="301">
        <v>1.7</v>
      </c>
      <c r="J84" s="1038"/>
      <c r="K84" s="1038"/>
      <c r="L84" s="1042"/>
      <c r="M84" s="268"/>
      <c r="N84" s="272"/>
      <c r="O84" s="268"/>
      <c r="P84" s="268"/>
      <c r="Q84" s="268"/>
      <c r="R84" s="268"/>
      <c r="S84" s="305"/>
      <c r="V84" s="725">
        <v>2</v>
      </c>
      <c r="W84" s="726">
        <v>0.4</v>
      </c>
      <c r="X84" s="727">
        <v>1.2</v>
      </c>
      <c r="AM84" s="214"/>
      <c r="AN84" s="214"/>
      <c r="AO84" s="214"/>
      <c r="AP84" s="214"/>
      <c r="AQ84" s="214"/>
      <c r="AR84" s="214"/>
      <c r="AS84" s="214"/>
      <c r="AT84" s="214"/>
      <c r="AU84" s="214"/>
      <c r="AV84" s="208"/>
      <c r="AW84" s="208"/>
      <c r="AX84" s="208"/>
      <c r="AY84" s="208"/>
      <c r="AZ84" s="208"/>
    </row>
    <row r="85" spans="1:52" ht="30" customHeight="1" thickBot="1" x14ac:dyDescent="0.25">
      <c r="A85" s="1015"/>
      <c r="B85" s="1016"/>
      <c r="C85" s="1054"/>
      <c r="D85" s="1025"/>
      <c r="E85" s="1025"/>
      <c r="F85" s="286">
        <v>68.099999999999994</v>
      </c>
      <c r="G85" s="303">
        <v>0.1</v>
      </c>
      <c r="H85" s="303">
        <v>1.8</v>
      </c>
      <c r="I85" s="301">
        <v>1.7</v>
      </c>
      <c r="J85" s="1039"/>
      <c r="K85" s="1039"/>
      <c r="L85" s="1043"/>
      <c r="M85" s="268"/>
      <c r="N85" s="272"/>
      <c r="O85" s="268"/>
      <c r="P85" s="268"/>
      <c r="Q85" s="268"/>
      <c r="R85" s="268"/>
      <c r="S85" s="305"/>
      <c r="V85" s="725">
        <v>5</v>
      </c>
      <c r="W85" s="726">
        <v>0.5</v>
      </c>
      <c r="X85" s="727">
        <v>1.6</v>
      </c>
      <c r="AM85" s="214"/>
      <c r="AN85" s="214"/>
      <c r="AO85" s="214"/>
      <c r="AP85" s="214"/>
      <c r="AQ85" s="214"/>
      <c r="AR85" s="214"/>
      <c r="AS85" s="214"/>
      <c r="AT85" s="214"/>
      <c r="AU85" s="214"/>
      <c r="AV85" s="208"/>
      <c r="AW85" s="208"/>
      <c r="AX85" s="208"/>
      <c r="AY85" s="208"/>
      <c r="AZ85" s="208"/>
    </row>
    <row r="86" spans="1:52" ht="30" customHeight="1" x14ac:dyDescent="0.2">
      <c r="A86" s="1011" t="s">
        <v>294</v>
      </c>
      <c r="B86" s="1012"/>
      <c r="C86" s="1054"/>
      <c r="D86" s="1025"/>
      <c r="E86" s="1025"/>
      <c r="F86" s="286">
        <v>397.5</v>
      </c>
      <c r="G86" s="303">
        <v>0.1</v>
      </c>
      <c r="H86" s="306">
        <v>-1.67</v>
      </c>
      <c r="I86" s="307">
        <v>0.12</v>
      </c>
      <c r="J86" s="1037">
        <v>2</v>
      </c>
      <c r="K86" s="1040">
        <v>43587</v>
      </c>
      <c r="L86" s="1041" t="s">
        <v>306</v>
      </c>
      <c r="M86" s="268"/>
      <c r="N86" s="272"/>
      <c r="O86" s="268"/>
      <c r="P86" s="268"/>
      <c r="Q86" s="268"/>
      <c r="R86" s="268"/>
      <c r="S86" s="305"/>
      <c r="V86" s="725">
        <v>10</v>
      </c>
      <c r="W86" s="726">
        <v>0.6</v>
      </c>
      <c r="X86" s="728">
        <v>2</v>
      </c>
      <c r="AB86" s="214"/>
      <c r="AM86" s="214"/>
      <c r="AN86" s="214"/>
      <c r="AO86" s="214"/>
      <c r="AP86" s="214"/>
      <c r="AQ86" s="214"/>
      <c r="AR86" s="214"/>
      <c r="AS86" s="214"/>
      <c r="AT86" s="214"/>
      <c r="AU86" s="214"/>
      <c r="AV86" s="208"/>
      <c r="AW86" s="208"/>
      <c r="AX86" s="208"/>
      <c r="AY86" s="208"/>
      <c r="AZ86" s="208"/>
    </row>
    <row r="87" spans="1:52" ht="30" customHeight="1" x14ac:dyDescent="0.2">
      <c r="A87" s="1013"/>
      <c r="B87" s="1014"/>
      <c r="C87" s="1054"/>
      <c r="D87" s="1025"/>
      <c r="E87" s="1025"/>
      <c r="F87" s="286">
        <v>798.5</v>
      </c>
      <c r="G87" s="303">
        <v>0.1</v>
      </c>
      <c r="H87" s="306">
        <v>-0.7</v>
      </c>
      <c r="I87" s="307">
        <v>0.27</v>
      </c>
      <c r="J87" s="1038"/>
      <c r="K87" s="1038"/>
      <c r="L87" s="1042"/>
      <c r="M87" s="268"/>
      <c r="N87" s="272"/>
      <c r="O87" s="268"/>
      <c r="P87" s="268"/>
      <c r="Q87" s="268"/>
      <c r="R87" s="268"/>
      <c r="S87" s="305"/>
      <c r="V87" s="725">
        <v>20</v>
      </c>
      <c r="W87" s="726">
        <v>0.8</v>
      </c>
      <c r="X87" s="727">
        <v>2.5</v>
      </c>
      <c r="AB87" s="214"/>
      <c r="AM87" s="214"/>
      <c r="AN87" s="214"/>
      <c r="AO87" s="214"/>
      <c r="AV87" s="208"/>
      <c r="AW87" s="208"/>
      <c r="AX87" s="208"/>
      <c r="AY87" s="208"/>
      <c r="AZ87" s="208"/>
    </row>
    <row r="88" spans="1:52" ht="30" customHeight="1" thickBot="1" x14ac:dyDescent="0.25">
      <c r="A88" s="1015"/>
      <c r="B88" s="1016"/>
      <c r="C88" s="1055"/>
      <c r="D88" s="1026"/>
      <c r="E88" s="1026"/>
      <c r="F88" s="308">
        <v>1099.5999999999999</v>
      </c>
      <c r="G88" s="309">
        <v>0.1</v>
      </c>
      <c r="H88" s="310">
        <v>-0.28999999999999998</v>
      </c>
      <c r="I88" s="310">
        <v>0.56999999999999995</v>
      </c>
      <c r="J88" s="1061"/>
      <c r="K88" s="1061"/>
      <c r="L88" s="1062"/>
      <c r="M88" s="268"/>
      <c r="N88" s="272"/>
      <c r="O88" s="268"/>
      <c r="P88" s="268"/>
      <c r="Q88" s="268"/>
      <c r="R88" s="268"/>
      <c r="S88" s="305"/>
      <c r="V88" s="725">
        <v>20</v>
      </c>
      <c r="W88" s="726">
        <v>0.8</v>
      </c>
      <c r="X88" s="727">
        <v>2.5</v>
      </c>
      <c r="AB88" s="214"/>
      <c r="AM88" s="214"/>
      <c r="AN88" s="214"/>
      <c r="AO88" s="214"/>
      <c r="AV88" s="208"/>
      <c r="AW88" s="208"/>
      <c r="AX88" s="208"/>
      <c r="AY88" s="208"/>
      <c r="AZ88" s="208"/>
    </row>
    <row r="89" spans="1:52" ht="30" customHeight="1" thickBot="1" x14ac:dyDescent="0.25">
      <c r="A89" s="311"/>
      <c r="B89" s="312"/>
      <c r="C89" s="313"/>
      <c r="D89" s="314"/>
      <c r="E89" s="315"/>
      <c r="F89" s="313"/>
      <c r="G89" s="313"/>
      <c r="H89" s="313"/>
      <c r="I89" s="313"/>
      <c r="J89" s="313"/>
      <c r="K89" s="316"/>
      <c r="L89" s="317"/>
      <c r="M89" s="268"/>
      <c r="N89" s="272"/>
      <c r="O89" s="268"/>
      <c r="P89" s="268"/>
      <c r="Q89" s="268"/>
      <c r="R89" s="268"/>
      <c r="S89" s="305"/>
      <c r="V89" s="725">
        <v>50</v>
      </c>
      <c r="W89" s="726">
        <v>1</v>
      </c>
      <c r="X89" s="727">
        <v>3</v>
      </c>
      <c r="AB89" s="214"/>
      <c r="AM89" s="214"/>
      <c r="AN89" s="214"/>
      <c r="AO89" s="214"/>
      <c r="AV89" s="208"/>
      <c r="AW89" s="208"/>
      <c r="AX89" s="208"/>
      <c r="AY89" s="208"/>
      <c r="AZ89" s="208"/>
    </row>
    <row r="90" spans="1:52" ht="30" customHeight="1" x14ac:dyDescent="0.2">
      <c r="A90" s="1011" t="s">
        <v>216</v>
      </c>
      <c r="B90" s="1012"/>
      <c r="C90" s="1053" t="s">
        <v>222</v>
      </c>
      <c r="D90" s="1021" t="s">
        <v>168</v>
      </c>
      <c r="E90" s="1056">
        <v>19406160802033</v>
      </c>
      <c r="F90" s="283">
        <v>15.3</v>
      </c>
      <c r="G90" s="282">
        <v>0.1</v>
      </c>
      <c r="H90" s="283">
        <v>-0.1</v>
      </c>
      <c r="I90" s="318">
        <v>0.3</v>
      </c>
      <c r="J90" s="1027">
        <v>2</v>
      </c>
      <c r="K90" s="1009">
        <v>43732</v>
      </c>
      <c r="L90" s="1010" t="s">
        <v>327</v>
      </c>
      <c r="M90" s="268"/>
      <c r="N90" s="284"/>
      <c r="O90" s="319" t="s">
        <v>193</v>
      </c>
      <c r="P90" s="320" t="s">
        <v>384</v>
      </c>
      <c r="Q90" s="320" t="s">
        <v>194</v>
      </c>
      <c r="R90" s="1057" t="s">
        <v>368</v>
      </c>
      <c r="S90" s="1044" t="s">
        <v>331</v>
      </c>
      <c r="U90" s="209" t="s">
        <v>330</v>
      </c>
      <c r="V90" s="725">
        <v>100</v>
      </c>
      <c r="W90" s="726">
        <v>1.6</v>
      </c>
      <c r="X90" s="727">
        <v>5</v>
      </c>
      <c r="AB90" s="214"/>
      <c r="AC90" s="214"/>
      <c r="AK90" s="214"/>
      <c r="AL90" s="214"/>
      <c r="AM90" s="214"/>
      <c r="AN90" s="214"/>
      <c r="AO90" s="214"/>
      <c r="AP90" s="214"/>
      <c r="AQ90" s="214"/>
      <c r="AR90" s="214"/>
      <c r="AS90" s="214"/>
      <c r="AT90" s="214"/>
      <c r="AU90" s="214"/>
      <c r="AV90" s="208"/>
      <c r="AW90" s="208"/>
      <c r="AX90" s="208"/>
      <c r="AY90" s="208"/>
      <c r="AZ90" s="208"/>
    </row>
    <row r="91" spans="1:52" ht="30" customHeight="1" x14ac:dyDescent="0.2">
      <c r="A91" s="1013"/>
      <c r="B91" s="1014"/>
      <c r="C91" s="1054"/>
      <c r="D91" s="1022"/>
      <c r="E91" s="1025"/>
      <c r="F91" s="286">
        <v>24.8</v>
      </c>
      <c r="G91" s="286">
        <v>0.1</v>
      </c>
      <c r="H91" s="287">
        <v>0</v>
      </c>
      <c r="I91" s="301">
        <v>0.3</v>
      </c>
      <c r="J91" s="1004"/>
      <c r="K91" s="1004"/>
      <c r="L91" s="1007"/>
      <c r="M91" s="268"/>
      <c r="N91" s="288" t="s">
        <v>223</v>
      </c>
      <c r="O91" s="321">
        <f>MAX(I90:I92)</f>
        <v>0.3</v>
      </c>
      <c r="P91" s="322">
        <f>MAX(I93:I95)</f>
        <v>1.7</v>
      </c>
      <c r="Q91" s="322">
        <f>MAX(I96:I98)</f>
        <v>0.28999999999999998</v>
      </c>
      <c r="R91" s="1058"/>
      <c r="S91" s="1045"/>
      <c r="V91" s="725">
        <v>200</v>
      </c>
      <c r="W91" s="726">
        <v>3</v>
      </c>
      <c r="X91" s="728">
        <v>10</v>
      </c>
      <c r="AB91" s="214"/>
      <c r="AC91" s="214"/>
      <c r="AK91" s="214"/>
      <c r="AL91" s="214"/>
      <c r="AM91" s="214"/>
      <c r="AN91" s="214"/>
      <c r="AO91" s="214"/>
      <c r="AP91" s="214"/>
      <c r="AQ91" s="214"/>
      <c r="AR91" s="214"/>
      <c r="AS91" s="214"/>
      <c r="AT91" s="214"/>
      <c r="AU91" s="214"/>
      <c r="AV91" s="208"/>
      <c r="AW91" s="208"/>
      <c r="AX91" s="208"/>
      <c r="AY91" s="208"/>
      <c r="AZ91" s="208"/>
    </row>
    <row r="92" spans="1:52" ht="30" customHeight="1" thickBot="1" x14ac:dyDescent="0.25">
      <c r="A92" s="1015"/>
      <c r="B92" s="1016"/>
      <c r="C92" s="1054"/>
      <c r="D92" s="1022"/>
      <c r="E92" s="1025"/>
      <c r="F92" s="286">
        <v>29.6</v>
      </c>
      <c r="G92" s="323">
        <v>0.1</v>
      </c>
      <c r="H92" s="286">
        <v>0.1</v>
      </c>
      <c r="I92" s="301">
        <v>0.3</v>
      </c>
      <c r="J92" s="1004"/>
      <c r="K92" s="1004"/>
      <c r="L92" s="1007"/>
      <c r="M92" s="268"/>
      <c r="N92" s="291"/>
      <c r="O92" s="324"/>
      <c r="P92" s="325"/>
      <c r="Q92" s="325"/>
      <c r="R92" s="1059"/>
      <c r="S92" s="1046"/>
      <c r="V92" s="725">
        <v>200</v>
      </c>
      <c r="W92" s="726">
        <v>3</v>
      </c>
      <c r="X92" s="728">
        <v>10</v>
      </c>
      <c r="AB92" s="214"/>
      <c r="AC92" s="214"/>
      <c r="AK92" s="214"/>
      <c r="AL92" s="214"/>
      <c r="AM92" s="214"/>
      <c r="AN92" s="214"/>
      <c r="AO92" s="214"/>
      <c r="AP92" s="214"/>
      <c r="AQ92" s="214"/>
      <c r="AR92" s="214"/>
      <c r="AS92" s="214"/>
      <c r="AT92" s="214"/>
      <c r="AU92" s="214"/>
      <c r="AV92" s="208"/>
      <c r="AW92" s="208"/>
      <c r="AX92" s="208"/>
      <c r="AY92" s="208"/>
      <c r="AZ92" s="208"/>
    </row>
    <row r="93" spans="1:52" ht="30" customHeight="1" x14ac:dyDescent="0.2">
      <c r="A93" s="1011" t="s">
        <v>219</v>
      </c>
      <c r="B93" s="1012"/>
      <c r="C93" s="1054"/>
      <c r="D93" s="1022"/>
      <c r="E93" s="1025"/>
      <c r="F93" s="286">
        <v>32.299999999999997</v>
      </c>
      <c r="G93" s="286">
        <v>0.1</v>
      </c>
      <c r="H93" s="286">
        <v>-2.2999999999999998</v>
      </c>
      <c r="I93" s="326">
        <v>1.7</v>
      </c>
      <c r="J93" s="1017">
        <v>2</v>
      </c>
      <c r="K93" s="1063">
        <v>43733</v>
      </c>
      <c r="L93" s="1006" t="s">
        <v>328</v>
      </c>
      <c r="M93" s="268"/>
      <c r="N93" s="272"/>
      <c r="O93" s="268"/>
      <c r="P93" s="268"/>
      <c r="Q93" s="268"/>
      <c r="R93" s="268"/>
      <c r="S93" s="305"/>
      <c r="V93" s="725">
        <v>500</v>
      </c>
      <c r="W93" s="726">
        <v>8</v>
      </c>
      <c r="X93" s="728">
        <v>25</v>
      </c>
      <c r="AB93" s="214"/>
      <c r="AC93" s="214"/>
      <c r="AK93" s="214"/>
      <c r="AL93" s="214"/>
      <c r="AM93" s="214"/>
      <c r="AN93" s="214"/>
      <c r="AO93" s="214"/>
      <c r="AP93" s="214"/>
      <c r="AQ93" s="214"/>
      <c r="AR93" s="214"/>
      <c r="AS93" s="214"/>
      <c r="AT93" s="214"/>
      <c r="AU93" s="214"/>
      <c r="AV93" s="208"/>
      <c r="AW93" s="208"/>
      <c r="AX93" s="208"/>
      <c r="AY93" s="208"/>
      <c r="AZ93" s="208"/>
    </row>
    <row r="94" spans="1:52" ht="30" customHeight="1" x14ac:dyDescent="0.2">
      <c r="A94" s="1013"/>
      <c r="B94" s="1014"/>
      <c r="C94" s="1054"/>
      <c r="D94" s="1022"/>
      <c r="E94" s="1025"/>
      <c r="F94" s="286">
        <v>50.6</v>
      </c>
      <c r="G94" s="286">
        <v>0.1</v>
      </c>
      <c r="H94" s="286">
        <v>-0.6</v>
      </c>
      <c r="I94" s="301">
        <v>1.7</v>
      </c>
      <c r="J94" s="1004">
        <v>2</v>
      </c>
      <c r="K94" s="1004"/>
      <c r="L94" s="1007"/>
      <c r="M94" s="268"/>
      <c r="N94" s="272"/>
      <c r="O94" s="268"/>
      <c r="P94" s="268"/>
      <c r="Q94" s="268"/>
      <c r="R94" s="268"/>
      <c r="S94" s="305"/>
      <c r="V94" s="729" t="s">
        <v>154</v>
      </c>
      <c r="W94" s="730">
        <v>16</v>
      </c>
      <c r="X94" s="728">
        <v>50</v>
      </c>
      <c r="AA94" s="214"/>
      <c r="AB94" s="214"/>
      <c r="AC94" s="214"/>
      <c r="AG94" s="214"/>
      <c r="AK94" s="214"/>
      <c r="AL94" s="214"/>
      <c r="AM94" s="214"/>
      <c r="AN94" s="214"/>
      <c r="AO94" s="214"/>
      <c r="AP94" s="214"/>
      <c r="AQ94" s="214"/>
      <c r="AR94" s="214"/>
      <c r="AS94" s="214"/>
      <c r="AT94" s="214"/>
      <c r="AU94" s="214"/>
      <c r="AV94" s="208"/>
      <c r="AW94" s="208"/>
      <c r="AX94" s="208"/>
      <c r="AY94" s="208"/>
      <c r="AZ94" s="208"/>
    </row>
    <row r="95" spans="1:52" ht="30" customHeight="1" thickBot="1" x14ac:dyDescent="0.25">
      <c r="A95" s="1015"/>
      <c r="B95" s="1016"/>
      <c r="C95" s="1054"/>
      <c r="D95" s="1022"/>
      <c r="E95" s="1025"/>
      <c r="F95" s="286">
        <v>68.599999999999994</v>
      </c>
      <c r="G95" s="286">
        <v>0.1</v>
      </c>
      <c r="H95" s="286">
        <v>1.4</v>
      </c>
      <c r="I95" s="301">
        <v>1.7</v>
      </c>
      <c r="J95" s="1004"/>
      <c r="K95" s="1004"/>
      <c r="L95" s="1007"/>
      <c r="M95" s="268"/>
      <c r="N95" s="272"/>
      <c r="O95" s="268"/>
      <c r="P95" s="268"/>
      <c r="Q95" s="268"/>
      <c r="R95" s="268"/>
      <c r="S95" s="305"/>
      <c r="V95" s="729" t="s">
        <v>155</v>
      </c>
      <c r="W95" s="730">
        <v>30</v>
      </c>
      <c r="X95" s="728">
        <v>100</v>
      </c>
      <c r="Z95" s="214"/>
      <c r="AA95" s="214"/>
      <c r="AB95" s="214"/>
      <c r="AC95" s="214"/>
      <c r="AG95" s="214"/>
      <c r="AK95" s="214"/>
      <c r="AL95" s="214"/>
      <c r="AM95" s="214"/>
      <c r="AN95" s="214"/>
      <c r="AO95" s="214"/>
      <c r="AP95" s="214"/>
      <c r="AQ95" s="214"/>
      <c r="AR95" s="214"/>
      <c r="AS95" s="214"/>
      <c r="AT95" s="214"/>
      <c r="AU95" s="214"/>
      <c r="AV95" s="208"/>
      <c r="AW95" s="208"/>
      <c r="AX95" s="208"/>
      <c r="AY95" s="208"/>
      <c r="AZ95" s="208"/>
    </row>
    <row r="96" spans="1:52" ht="30" customHeight="1" x14ac:dyDescent="0.2">
      <c r="A96" s="1011" t="s">
        <v>294</v>
      </c>
      <c r="B96" s="1012"/>
      <c r="C96" s="1054"/>
      <c r="D96" s="1022"/>
      <c r="E96" s="1025"/>
      <c r="F96" s="287">
        <v>497.8</v>
      </c>
      <c r="G96" s="286">
        <v>0.1</v>
      </c>
      <c r="H96" s="297">
        <v>-1.4</v>
      </c>
      <c r="I96" s="326">
        <v>0.17</v>
      </c>
      <c r="J96" s="1017">
        <v>2</v>
      </c>
      <c r="K96" s="1003">
        <v>43733</v>
      </c>
      <c r="L96" s="1006" t="s">
        <v>329</v>
      </c>
      <c r="M96" s="268"/>
      <c r="N96" s="272"/>
      <c r="O96" s="268"/>
      <c r="P96" s="268"/>
      <c r="Q96" s="268"/>
      <c r="R96" s="268"/>
      <c r="S96" s="305"/>
      <c r="V96" s="729" t="s">
        <v>155</v>
      </c>
      <c r="W96" s="730">
        <v>30</v>
      </c>
      <c r="X96" s="728">
        <v>100</v>
      </c>
      <c r="Z96" s="214"/>
      <c r="AA96" s="214"/>
      <c r="AB96" s="214"/>
      <c r="AG96" s="214"/>
      <c r="AK96" s="214"/>
      <c r="AL96" s="214"/>
      <c r="AM96" s="214"/>
      <c r="AN96" s="214"/>
      <c r="AO96" s="214"/>
      <c r="AP96" s="214"/>
      <c r="AQ96" s="214"/>
      <c r="AR96" s="214"/>
      <c r="AS96" s="214"/>
      <c r="AT96" s="214"/>
      <c r="AU96" s="214"/>
      <c r="AV96" s="208"/>
      <c r="AW96" s="208"/>
      <c r="AX96" s="208"/>
      <c r="AY96" s="208"/>
      <c r="AZ96" s="208"/>
    </row>
    <row r="97" spans="1:52" ht="30" customHeight="1" x14ac:dyDescent="0.2">
      <c r="A97" s="1013"/>
      <c r="B97" s="1014"/>
      <c r="C97" s="1054"/>
      <c r="D97" s="1022"/>
      <c r="E97" s="1025"/>
      <c r="F97" s="286">
        <v>698.2</v>
      </c>
      <c r="G97" s="286">
        <v>0.1</v>
      </c>
      <c r="H97" s="297">
        <v>-0.92</v>
      </c>
      <c r="I97" s="301">
        <v>0.11</v>
      </c>
      <c r="J97" s="1004">
        <v>2</v>
      </c>
      <c r="K97" s="1004">
        <v>42671</v>
      </c>
      <c r="L97" s="1007" t="s">
        <v>224</v>
      </c>
      <c r="M97" s="268"/>
      <c r="N97" s="272"/>
      <c r="O97" s="268"/>
      <c r="P97" s="268"/>
      <c r="Q97" s="268"/>
      <c r="R97" s="268"/>
      <c r="S97" s="305"/>
      <c r="V97" s="729" t="s">
        <v>156</v>
      </c>
      <c r="W97" s="730">
        <v>80</v>
      </c>
      <c r="X97" s="728">
        <v>250</v>
      </c>
      <c r="Z97" s="214"/>
      <c r="AA97" s="214"/>
      <c r="AB97" s="214"/>
      <c r="AK97" s="214"/>
      <c r="AL97" s="214"/>
      <c r="AM97" s="214"/>
      <c r="AN97" s="214"/>
      <c r="AO97" s="214"/>
      <c r="AP97" s="214"/>
      <c r="AQ97" s="214"/>
      <c r="AR97" s="214"/>
      <c r="AS97" s="214"/>
      <c r="AT97" s="214"/>
      <c r="AU97" s="214"/>
      <c r="AV97" s="208"/>
      <c r="AW97" s="208"/>
      <c r="AX97" s="208"/>
      <c r="AY97" s="208"/>
      <c r="AZ97" s="208"/>
    </row>
    <row r="98" spans="1:52" ht="30" customHeight="1" thickBot="1" x14ac:dyDescent="0.25">
      <c r="A98" s="1015"/>
      <c r="B98" s="1016"/>
      <c r="C98" s="1055"/>
      <c r="D98" s="1023"/>
      <c r="E98" s="1026"/>
      <c r="F98" s="299">
        <v>1098.8</v>
      </c>
      <c r="G98" s="299">
        <v>0.1</v>
      </c>
      <c r="H98" s="300">
        <v>-0.68</v>
      </c>
      <c r="I98" s="327">
        <v>0.28999999999999998</v>
      </c>
      <c r="J98" s="1005"/>
      <c r="K98" s="1005"/>
      <c r="L98" s="1008"/>
      <c r="M98" s="268"/>
      <c r="N98" s="272"/>
      <c r="O98" s="268"/>
      <c r="P98" s="268"/>
      <c r="Q98" s="268"/>
      <c r="R98" s="268"/>
      <c r="S98" s="305"/>
      <c r="V98" s="729" t="s">
        <v>157</v>
      </c>
      <c r="W98" s="731">
        <v>0.16</v>
      </c>
      <c r="X98" s="728">
        <v>500</v>
      </c>
      <c r="AA98" s="214"/>
      <c r="AB98" s="214"/>
      <c r="AK98" s="214"/>
      <c r="AL98" s="214"/>
      <c r="AM98" s="214"/>
      <c r="AN98" s="214"/>
      <c r="AO98" s="214"/>
      <c r="AP98" s="214"/>
      <c r="AQ98" s="214"/>
      <c r="AR98" s="214"/>
      <c r="AS98" s="214"/>
      <c r="AT98" s="214"/>
      <c r="AU98" s="214"/>
      <c r="AV98" s="208"/>
      <c r="AW98" s="208"/>
      <c r="AX98" s="208"/>
      <c r="AY98" s="208"/>
      <c r="AZ98" s="208"/>
    </row>
    <row r="99" spans="1:52" ht="30" customHeight="1" thickBot="1" x14ac:dyDescent="0.25">
      <c r="A99" s="328"/>
      <c r="B99" s="329"/>
      <c r="C99" s="268"/>
      <c r="D99" s="268"/>
      <c r="E99" s="268"/>
      <c r="F99" s="268"/>
      <c r="G99" s="268"/>
      <c r="H99" s="268"/>
      <c r="I99" s="268"/>
      <c r="J99" s="268"/>
      <c r="K99" s="268"/>
      <c r="L99" s="268"/>
      <c r="M99" s="268"/>
      <c r="N99" s="272"/>
      <c r="O99" s="268"/>
      <c r="P99" s="268"/>
      <c r="Q99" s="268"/>
      <c r="R99" s="268"/>
      <c r="S99" s="305"/>
      <c r="V99" s="732" t="s">
        <v>185</v>
      </c>
      <c r="W99" s="733">
        <v>0.3</v>
      </c>
      <c r="X99" s="734">
        <v>1000</v>
      </c>
      <c r="AA99" s="214"/>
      <c r="AB99" s="214"/>
      <c r="AK99" s="214"/>
      <c r="AL99" s="214"/>
      <c r="AM99" s="214"/>
      <c r="AN99" s="214"/>
      <c r="AO99" s="214"/>
      <c r="AP99" s="214"/>
      <c r="AQ99" s="214"/>
      <c r="AR99" s="214"/>
      <c r="AS99" s="214"/>
      <c r="AT99" s="214"/>
      <c r="AU99" s="214"/>
      <c r="AV99" s="208"/>
      <c r="AW99" s="208"/>
      <c r="AX99" s="208"/>
      <c r="AY99" s="208"/>
      <c r="AZ99" s="208"/>
    </row>
    <row r="100" spans="1:52" ht="30" customHeight="1" x14ac:dyDescent="0.2">
      <c r="A100" s="1011" t="s">
        <v>216</v>
      </c>
      <c r="B100" s="1012"/>
      <c r="C100" s="1018" t="s">
        <v>225</v>
      </c>
      <c r="D100" s="1021" t="s">
        <v>168</v>
      </c>
      <c r="E100" s="1056" t="s">
        <v>226</v>
      </c>
      <c r="F100" s="282">
        <v>15.5</v>
      </c>
      <c r="G100" s="282">
        <v>0.1</v>
      </c>
      <c r="H100" s="283">
        <v>-0.2</v>
      </c>
      <c r="I100" s="330">
        <v>0.3</v>
      </c>
      <c r="J100" s="1027">
        <v>2</v>
      </c>
      <c r="K100" s="1009">
        <v>43599</v>
      </c>
      <c r="L100" s="1010" t="s">
        <v>303</v>
      </c>
      <c r="M100" s="268"/>
      <c r="N100" s="284"/>
      <c r="O100" s="472" t="s">
        <v>193</v>
      </c>
      <c r="P100" s="320" t="s">
        <v>384</v>
      </c>
      <c r="Q100" s="320" t="s">
        <v>194</v>
      </c>
      <c r="R100" s="1057" t="s">
        <v>369</v>
      </c>
      <c r="S100" s="1044" t="s">
        <v>314</v>
      </c>
      <c r="AA100" s="214"/>
      <c r="AB100" s="214"/>
      <c r="AK100" s="214"/>
      <c r="AL100" s="214"/>
      <c r="AM100" s="214"/>
      <c r="AN100" s="214"/>
      <c r="AO100" s="214"/>
      <c r="AP100" s="214"/>
      <c r="AQ100" s="214"/>
      <c r="AR100" s="214"/>
      <c r="AS100" s="214"/>
      <c r="AT100" s="214"/>
      <c r="AU100" s="214"/>
    </row>
    <row r="101" spans="1:52" ht="30" customHeight="1" x14ac:dyDescent="0.2">
      <c r="A101" s="1013"/>
      <c r="B101" s="1014"/>
      <c r="C101" s="1019"/>
      <c r="D101" s="1022"/>
      <c r="E101" s="1025"/>
      <c r="F101" s="286">
        <v>24.6</v>
      </c>
      <c r="G101" s="286">
        <v>0.1</v>
      </c>
      <c r="H101" s="287">
        <v>0.1</v>
      </c>
      <c r="I101" s="331">
        <v>0.3</v>
      </c>
      <c r="J101" s="1004"/>
      <c r="K101" s="1004"/>
      <c r="L101" s="1007"/>
      <c r="M101" s="268"/>
      <c r="N101" s="332" t="s">
        <v>196</v>
      </c>
      <c r="O101" s="473">
        <f>MAX(I100:I102)</f>
        <v>0.3</v>
      </c>
      <c r="P101" s="322">
        <f>MAX(I103:I105)</f>
        <v>1.7</v>
      </c>
      <c r="Q101" s="322">
        <f>MAX(I106:I108)</f>
        <v>0.34</v>
      </c>
      <c r="R101" s="1058"/>
      <c r="S101" s="1045"/>
      <c r="AA101" s="214"/>
      <c r="AB101" s="214"/>
      <c r="AK101" s="214"/>
      <c r="AL101" s="214"/>
      <c r="AM101" s="214"/>
      <c r="AN101" s="214"/>
      <c r="AO101" s="214"/>
      <c r="AP101" s="214"/>
      <c r="AQ101" s="214"/>
      <c r="AR101" s="214"/>
      <c r="AS101" s="214"/>
      <c r="AT101" s="214"/>
      <c r="AU101" s="214"/>
    </row>
    <row r="102" spans="1:52" ht="30" customHeight="1" thickBot="1" x14ac:dyDescent="0.25">
      <c r="A102" s="1015"/>
      <c r="B102" s="1016"/>
      <c r="C102" s="1019"/>
      <c r="D102" s="1022"/>
      <c r="E102" s="1025"/>
      <c r="F102" s="287">
        <v>29.2</v>
      </c>
      <c r="G102" s="286">
        <v>0.1</v>
      </c>
      <c r="H102" s="287">
        <v>0.3</v>
      </c>
      <c r="I102" s="331">
        <v>0.3</v>
      </c>
      <c r="J102" s="1004">
        <v>1.96</v>
      </c>
      <c r="K102" s="1004"/>
      <c r="L102" s="1007"/>
      <c r="M102" s="268"/>
      <c r="N102" s="333"/>
      <c r="O102" s="474"/>
      <c r="P102" s="325"/>
      <c r="Q102" s="325"/>
      <c r="R102" s="1059"/>
      <c r="S102" s="1046"/>
      <c r="U102" s="214"/>
      <c r="AA102" s="214"/>
      <c r="AB102" s="214"/>
      <c r="AK102" s="214"/>
      <c r="AL102" s="214"/>
      <c r="AM102" s="214"/>
      <c r="AN102" s="214"/>
      <c r="AO102" s="214"/>
      <c r="AP102" s="214"/>
      <c r="AQ102" s="214"/>
      <c r="AR102" s="214"/>
      <c r="AS102" s="214"/>
      <c r="AT102" s="214"/>
      <c r="AU102" s="214"/>
    </row>
    <row r="103" spans="1:52" ht="30" customHeight="1" x14ac:dyDescent="0.2">
      <c r="A103" s="1011" t="s">
        <v>219</v>
      </c>
      <c r="B103" s="1012"/>
      <c r="C103" s="1019"/>
      <c r="D103" s="1022"/>
      <c r="E103" s="1025"/>
      <c r="F103" s="286">
        <v>33.6</v>
      </c>
      <c r="G103" s="286">
        <v>0.1</v>
      </c>
      <c r="H103" s="286">
        <v>-3.6</v>
      </c>
      <c r="I103" s="326">
        <v>1.7</v>
      </c>
      <c r="J103" s="1017">
        <v>2</v>
      </c>
      <c r="K103" s="1003">
        <v>43600</v>
      </c>
      <c r="L103" s="1006" t="s">
        <v>310</v>
      </c>
      <c r="M103" s="268"/>
      <c r="N103" s="304"/>
      <c r="P103" s="268"/>
      <c r="Q103" s="268"/>
      <c r="R103" s="268"/>
      <c r="S103" s="305"/>
      <c r="U103" s="214"/>
      <c r="AA103" s="214"/>
      <c r="AB103" s="214"/>
      <c r="AG103" s="214"/>
      <c r="AK103" s="214"/>
      <c r="AL103" s="214"/>
      <c r="AM103" s="214"/>
      <c r="AN103" s="214"/>
      <c r="AO103" s="214"/>
      <c r="AP103" s="214"/>
      <c r="AQ103" s="214"/>
      <c r="AR103" s="214"/>
      <c r="AS103" s="214"/>
      <c r="AT103" s="214"/>
      <c r="AU103" s="214"/>
    </row>
    <row r="104" spans="1:52" ht="30" customHeight="1" thickBot="1" x14ac:dyDescent="0.25">
      <c r="A104" s="1013"/>
      <c r="B104" s="1014"/>
      <c r="C104" s="1019"/>
      <c r="D104" s="1022"/>
      <c r="E104" s="1025"/>
      <c r="F104" s="286">
        <v>51.2</v>
      </c>
      <c r="G104" s="286">
        <v>0.1</v>
      </c>
      <c r="H104" s="286">
        <v>-1.2</v>
      </c>
      <c r="I104" s="301">
        <v>1.7</v>
      </c>
      <c r="J104" s="1004">
        <v>1.96</v>
      </c>
      <c r="K104" s="1004"/>
      <c r="L104" s="1007"/>
      <c r="M104" s="268"/>
      <c r="N104" s="272"/>
      <c r="O104" s="268"/>
      <c r="P104" s="268"/>
      <c r="Q104" s="268"/>
      <c r="R104" s="268"/>
      <c r="S104" s="305"/>
      <c r="U104" s="214"/>
      <c r="AA104" s="214"/>
      <c r="AB104" s="214"/>
      <c r="AG104" s="214"/>
      <c r="AK104" s="214"/>
      <c r="AL104" s="214"/>
      <c r="AM104" s="214"/>
      <c r="AN104" s="214"/>
      <c r="AO104" s="214"/>
      <c r="AP104" s="214"/>
      <c r="AQ104" s="214"/>
      <c r="AR104" s="214"/>
      <c r="AS104" s="214"/>
      <c r="AT104" s="214"/>
      <c r="AU104" s="214"/>
    </row>
    <row r="105" spans="1:52" ht="30" customHeight="1" thickBot="1" x14ac:dyDescent="0.25">
      <c r="A105" s="1015"/>
      <c r="B105" s="1016"/>
      <c r="C105" s="1019"/>
      <c r="D105" s="1022"/>
      <c r="E105" s="1025"/>
      <c r="F105" s="286">
        <v>68.5</v>
      </c>
      <c r="G105" s="286">
        <v>0.1</v>
      </c>
      <c r="H105" s="286">
        <v>1.5</v>
      </c>
      <c r="I105" s="301">
        <v>1.7</v>
      </c>
      <c r="J105" s="1004"/>
      <c r="K105" s="1004"/>
      <c r="L105" s="1007"/>
      <c r="M105" s="268"/>
      <c r="N105" s="272"/>
      <c r="O105" s="268"/>
      <c r="P105" s="268"/>
      <c r="Q105" s="268"/>
      <c r="R105" s="268"/>
      <c r="S105" s="305"/>
      <c r="U105" s="214"/>
      <c r="V105" s="1031" t="s">
        <v>378</v>
      </c>
      <c r="W105" s="1032"/>
      <c r="X105" s="1032"/>
      <c r="Y105" s="1032"/>
      <c r="Z105" s="1032"/>
      <c r="AA105" s="1033"/>
      <c r="AB105" s="214"/>
      <c r="AG105" s="214"/>
      <c r="AK105" s="214"/>
      <c r="AL105" s="214"/>
      <c r="AM105" s="214"/>
      <c r="AN105" s="214"/>
      <c r="AO105" s="214"/>
      <c r="AP105" s="214"/>
      <c r="AQ105" s="214"/>
      <c r="AR105" s="214"/>
      <c r="AS105" s="214"/>
      <c r="AT105" s="214"/>
      <c r="AU105" s="214"/>
    </row>
    <row r="106" spans="1:52" ht="30" customHeight="1" thickBot="1" x14ac:dyDescent="0.25">
      <c r="A106" s="1011" t="s">
        <v>294</v>
      </c>
      <c r="B106" s="1012"/>
      <c r="C106" s="1019"/>
      <c r="D106" s="1022"/>
      <c r="E106" s="1025"/>
      <c r="F106" s="286">
        <v>698.3</v>
      </c>
      <c r="G106" s="286">
        <v>0.1</v>
      </c>
      <c r="H106" s="286">
        <v>-0.92</v>
      </c>
      <c r="I106" s="286">
        <v>0.11</v>
      </c>
      <c r="J106" s="1017">
        <v>2</v>
      </c>
      <c r="K106" s="1003">
        <v>43600</v>
      </c>
      <c r="L106" s="1006" t="s">
        <v>301</v>
      </c>
      <c r="M106" s="268"/>
      <c r="N106" s="272"/>
      <c r="O106" s="268"/>
      <c r="P106" s="268"/>
      <c r="Q106" s="268"/>
      <c r="R106" s="268"/>
      <c r="S106" s="305"/>
      <c r="U106" s="214"/>
      <c r="V106" s="1034"/>
      <c r="W106" s="1035"/>
      <c r="X106" s="1035"/>
      <c r="Y106" s="1035"/>
      <c r="Z106" s="1035"/>
      <c r="AA106" s="1036"/>
      <c r="AB106" s="214"/>
      <c r="AG106" s="214"/>
      <c r="AK106" s="214"/>
      <c r="AL106" s="214"/>
      <c r="AM106" s="214"/>
      <c r="AN106" s="214"/>
      <c r="AO106" s="214"/>
      <c r="AP106" s="214"/>
      <c r="AQ106" s="214"/>
      <c r="AR106" s="214"/>
      <c r="AS106" s="214"/>
      <c r="AT106" s="214"/>
      <c r="AU106" s="214"/>
    </row>
    <row r="107" spans="1:52" ht="35.1" customHeight="1" x14ac:dyDescent="0.2">
      <c r="A107" s="1013"/>
      <c r="B107" s="1014"/>
      <c r="C107" s="1019"/>
      <c r="D107" s="1022"/>
      <c r="E107" s="1025"/>
      <c r="F107" s="286">
        <v>798.4</v>
      </c>
      <c r="G107" s="286">
        <v>0.1</v>
      </c>
      <c r="H107" s="286">
        <v>-0.82099999999999995</v>
      </c>
      <c r="I107" s="286">
        <v>8.7999999999999995E-2</v>
      </c>
      <c r="J107" s="1004">
        <v>2</v>
      </c>
      <c r="K107" s="1004">
        <v>42625</v>
      </c>
      <c r="L107" s="1007" t="s">
        <v>227</v>
      </c>
      <c r="M107" s="268"/>
      <c r="N107" s="272"/>
      <c r="O107" s="268"/>
      <c r="P107" s="268"/>
      <c r="Q107" s="268"/>
      <c r="R107" s="268"/>
      <c r="S107" s="305"/>
      <c r="U107" s="214"/>
      <c r="V107" s="1067" t="s">
        <v>4</v>
      </c>
      <c r="W107" s="1079" t="s">
        <v>379</v>
      </c>
      <c r="X107" s="1080"/>
      <c r="Y107" s="1080"/>
      <c r="Z107" s="1080"/>
      <c r="AA107" s="1081"/>
      <c r="AB107" s="214"/>
      <c r="AG107" s="214"/>
      <c r="AK107" s="214"/>
      <c r="AL107" s="214"/>
      <c r="AM107" s="214"/>
      <c r="AN107" s="214"/>
      <c r="AO107" s="214"/>
      <c r="AP107" s="214"/>
      <c r="AQ107" s="214"/>
      <c r="AR107" s="214"/>
      <c r="AS107" s="214"/>
      <c r="AT107" s="214"/>
      <c r="AU107" s="214"/>
    </row>
    <row r="108" spans="1:52" ht="35.1" customHeight="1" thickBot="1" x14ac:dyDescent="0.25">
      <c r="A108" s="1015"/>
      <c r="B108" s="1016"/>
      <c r="C108" s="1020"/>
      <c r="D108" s="1023"/>
      <c r="E108" s="1026"/>
      <c r="F108" s="286">
        <v>848.7</v>
      </c>
      <c r="G108" s="286">
        <v>0.1</v>
      </c>
      <c r="H108" s="286">
        <v>-0.75</v>
      </c>
      <c r="I108" s="286">
        <v>0.34</v>
      </c>
      <c r="J108" s="1004"/>
      <c r="K108" s="1004"/>
      <c r="L108" s="1007"/>
      <c r="M108" s="268"/>
      <c r="N108" s="272"/>
      <c r="O108" s="268"/>
      <c r="P108" s="268"/>
      <c r="Q108" s="268"/>
      <c r="R108" s="268"/>
      <c r="S108" s="305"/>
      <c r="U108" s="214"/>
      <c r="V108" s="1068"/>
      <c r="W108" s="1082"/>
      <c r="X108" s="1083"/>
      <c r="Y108" s="1083"/>
      <c r="Z108" s="1083"/>
      <c r="AA108" s="1084"/>
      <c r="AB108" s="214"/>
      <c r="AG108" s="214"/>
      <c r="AK108" s="214"/>
      <c r="AL108" s="214"/>
      <c r="AM108" s="214"/>
      <c r="AN108" s="214"/>
      <c r="AO108" s="214"/>
      <c r="AP108" s="214"/>
      <c r="AQ108" s="214"/>
      <c r="AR108" s="214"/>
      <c r="AS108" s="214"/>
      <c r="AT108" s="214"/>
      <c r="AU108" s="214"/>
    </row>
    <row r="109" spans="1:52" ht="39.950000000000003" customHeight="1" thickBot="1" x14ac:dyDescent="0.25">
      <c r="A109" s="272"/>
      <c r="B109" s="268"/>
      <c r="C109" s="268"/>
      <c r="D109" s="268"/>
      <c r="E109" s="268"/>
      <c r="F109" s="268"/>
      <c r="G109" s="268"/>
      <c r="H109" s="268"/>
      <c r="I109" s="268"/>
      <c r="J109" s="268"/>
      <c r="K109" s="268"/>
      <c r="L109" s="268"/>
      <c r="M109" s="268"/>
      <c r="N109" s="272"/>
      <c r="O109" s="268"/>
      <c r="P109" s="268"/>
      <c r="Q109" s="268"/>
      <c r="R109" s="268"/>
      <c r="S109" s="305"/>
      <c r="U109" s="214"/>
      <c r="V109" s="337"/>
      <c r="W109" s="1060"/>
      <c r="X109" s="1060"/>
      <c r="Y109" s="1066"/>
      <c r="Z109" s="1066"/>
      <c r="AA109" s="338"/>
    </row>
    <row r="110" spans="1:52" ht="39.950000000000003" customHeight="1" x14ac:dyDescent="0.2">
      <c r="A110" s="1011" t="s">
        <v>216</v>
      </c>
      <c r="B110" s="1012"/>
      <c r="C110" s="1018" t="s">
        <v>228</v>
      </c>
      <c r="D110" s="1021" t="s">
        <v>168</v>
      </c>
      <c r="E110" s="1024" t="s">
        <v>229</v>
      </c>
      <c r="F110" s="282">
        <v>15.4</v>
      </c>
      <c r="G110" s="282">
        <v>0.1</v>
      </c>
      <c r="H110" s="283">
        <v>-0.1</v>
      </c>
      <c r="I110" s="331">
        <v>0.3</v>
      </c>
      <c r="J110" s="1027">
        <v>2</v>
      </c>
      <c r="K110" s="1009">
        <v>43599</v>
      </c>
      <c r="L110" s="1010" t="s">
        <v>311</v>
      </c>
      <c r="M110" s="268"/>
      <c r="N110" s="284"/>
      <c r="O110" s="319" t="s">
        <v>193</v>
      </c>
      <c r="P110" s="320" t="s">
        <v>384</v>
      </c>
      <c r="Q110" s="320" t="s">
        <v>194</v>
      </c>
      <c r="R110" s="1057" t="s">
        <v>369</v>
      </c>
      <c r="S110" s="1044" t="s">
        <v>370</v>
      </c>
      <c r="U110" s="214"/>
      <c r="V110" s="334" t="s">
        <v>380</v>
      </c>
      <c r="W110" s="1064" t="s">
        <v>374</v>
      </c>
      <c r="X110" s="1064"/>
      <c r="Y110" s="1065" t="s">
        <v>394</v>
      </c>
      <c r="Z110" s="1065"/>
      <c r="AA110" s="335" t="s">
        <v>243</v>
      </c>
      <c r="AB110" s="336"/>
    </row>
    <row r="111" spans="1:52" ht="39.950000000000003" customHeight="1" x14ac:dyDescent="0.2">
      <c r="A111" s="1013"/>
      <c r="B111" s="1014"/>
      <c r="C111" s="1019"/>
      <c r="D111" s="1022"/>
      <c r="E111" s="1025"/>
      <c r="F111" s="287">
        <v>24.7</v>
      </c>
      <c r="G111" s="286">
        <v>0.1</v>
      </c>
      <c r="H111" s="287">
        <v>0</v>
      </c>
      <c r="I111" s="331">
        <v>0.3</v>
      </c>
      <c r="J111" s="1004"/>
      <c r="K111" s="1004"/>
      <c r="L111" s="1007"/>
      <c r="M111" s="268"/>
      <c r="N111" s="288" t="s">
        <v>197</v>
      </c>
      <c r="O111" s="475">
        <f>MAX(I110:I112)</f>
        <v>0.3</v>
      </c>
      <c r="P111" s="322">
        <f>MAX(I113:I115)</f>
        <v>1.7</v>
      </c>
      <c r="Q111" s="322">
        <f>MAX(I116:I118)</f>
        <v>0.11</v>
      </c>
      <c r="R111" s="1058"/>
      <c r="S111" s="1045"/>
      <c r="V111" s="337" t="s">
        <v>183</v>
      </c>
      <c r="W111" s="1060" t="s">
        <v>159</v>
      </c>
      <c r="X111" s="1060"/>
      <c r="Y111" s="1066" t="s">
        <v>375</v>
      </c>
      <c r="Z111" s="1066"/>
      <c r="AA111" s="338" t="s">
        <v>243</v>
      </c>
      <c r="AB111" s="336"/>
    </row>
    <row r="112" spans="1:52" ht="39.950000000000003" customHeight="1" thickBot="1" x14ac:dyDescent="0.25">
      <c r="A112" s="1015"/>
      <c r="B112" s="1016"/>
      <c r="C112" s="1019"/>
      <c r="D112" s="1022"/>
      <c r="E112" s="1025"/>
      <c r="F112" s="287">
        <v>29.4</v>
      </c>
      <c r="G112" s="286">
        <v>0.1</v>
      </c>
      <c r="H112" s="287">
        <v>0.1</v>
      </c>
      <c r="I112" s="331">
        <v>0.3</v>
      </c>
      <c r="J112" s="1004"/>
      <c r="K112" s="1004"/>
      <c r="L112" s="1007"/>
      <c r="M112" s="268"/>
      <c r="N112" s="291"/>
      <c r="O112" s="324"/>
      <c r="P112" s="325"/>
      <c r="Q112" s="325"/>
      <c r="R112" s="1059"/>
      <c r="S112" s="1046"/>
      <c r="V112" s="337" t="s">
        <v>184</v>
      </c>
      <c r="W112" s="1060" t="s">
        <v>160</v>
      </c>
      <c r="X112" s="1060"/>
      <c r="Y112" s="1066" t="s">
        <v>373</v>
      </c>
      <c r="Z112" s="1066"/>
      <c r="AA112" s="338" t="s">
        <v>243</v>
      </c>
      <c r="AB112" s="336"/>
    </row>
    <row r="113" spans="1:27" ht="39.950000000000003" customHeight="1" x14ac:dyDescent="0.2">
      <c r="A113" s="1011" t="s">
        <v>219</v>
      </c>
      <c r="B113" s="1012"/>
      <c r="C113" s="1019"/>
      <c r="D113" s="1022"/>
      <c r="E113" s="1025"/>
      <c r="F113" s="286">
        <v>33.6</v>
      </c>
      <c r="G113" s="286">
        <v>0.1</v>
      </c>
      <c r="H113" s="286">
        <v>-3.6</v>
      </c>
      <c r="I113" s="326">
        <v>1.7</v>
      </c>
      <c r="J113" s="1017">
        <v>2</v>
      </c>
      <c r="K113" s="1003">
        <v>43600</v>
      </c>
      <c r="L113" s="1006" t="s">
        <v>304</v>
      </c>
      <c r="M113" s="268"/>
      <c r="N113" s="272"/>
      <c r="O113" s="268"/>
      <c r="P113" s="268"/>
      <c r="Q113" s="268"/>
      <c r="R113" s="268"/>
      <c r="S113" s="305"/>
      <c r="V113" s="337"/>
      <c r="W113" s="1060"/>
      <c r="X113" s="1060"/>
      <c r="Y113" s="1060"/>
      <c r="Z113" s="1060"/>
      <c r="AA113" s="338"/>
    </row>
    <row r="114" spans="1:27" ht="30" customHeight="1" x14ac:dyDescent="0.2">
      <c r="A114" s="1013"/>
      <c r="B114" s="1014"/>
      <c r="C114" s="1019"/>
      <c r="D114" s="1022"/>
      <c r="E114" s="1025"/>
      <c r="F114" s="286">
        <v>51.2</v>
      </c>
      <c r="G114" s="286">
        <v>0.1</v>
      </c>
      <c r="H114" s="286">
        <v>-1.2</v>
      </c>
      <c r="I114" s="301">
        <v>1.7</v>
      </c>
      <c r="J114" s="1004"/>
      <c r="K114" s="1004"/>
      <c r="L114" s="1007"/>
      <c r="M114" s="268"/>
      <c r="N114" s="272"/>
      <c r="O114" s="268"/>
      <c r="P114" s="268"/>
      <c r="Q114" s="268"/>
      <c r="R114" s="268"/>
      <c r="S114" s="305"/>
    </row>
    <row r="115" spans="1:27" ht="30" customHeight="1" thickBot="1" x14ac:dyDescent="0.25">
      <c r="A115" s="1015"/>
      <c r="B115" s="1016"/>
      <c r="C115" s="1019"/>
      <c r="D115" s="1022"/>
      <c r="E115" s="1025"/>
      <c r="F115" s="286">
        <v>68.3</v>
      </c>
      <c r="G115" s="286">
        <v>0.1</v>
      </c>
      <c r="H115" s="286">
        <v>1.7</v>
      </c>
      <c r="I115" s="301">
        <v>1.7</v>
      </c>
      <c r="J115" s="1004"/>
      <c r="K115" s="1004"/>
      <c r="L115" s="1007"/>
      <c r="M115" s="268"/>
      <c r="N115" s="272"/>
      <c r="O115" s="268"/>
      <c r="P115" s="268"/>
      <c r="Q115" s="268"/>
      <c r="R115" s="268"/>
      <c r="S115" s="305"/>
    </row>
    <row r="116" spans="1:27" ht="30" customHeight="1" x14ac:dyDescent="0.2">
      <c r="A116" s="1011" t="s">
        <v>294</v>
      </c>
      <c r="B116" s="1012"/>
      <c r="C116" s="1019"/>
      <c r="D116" s="1022"/>
      <c r="E116" s="1025"/>
      <c r="F116" s="287">
        <v>698.2</v>
      </c>
      <c r="G116" s="286">
        <v>0.1</v>
      </c>
      <c r="H116" s="286">
        <v>-0.99</v>
      </c>
      <c r="I116" s="326">
        <v>6.8000000000000005E-2</v>
      </c>
      <c r="J116" s="1028">
        <v>1.96</v>
      </c>
      <c r="K116" s="1003">
        <v>43600</v>
      </c>
      <c r="L116" s="1006" t="s">
        <v>302</v>
      </c>
      <c r="M116" s="268"/>
      <c r="N116" s="272"/>
      <c r="O116" s="268"/>
      <c r="P116" s="339"/>
      <c r="Q116" s="339"/>
      <c r="R116" s="339"/>
      <c r="S116" s="305"/>
    </row>
    <row r="117" spans="1:27" ht="30" customHeight="1" x14ac:dyDescent="0.2">
      <c r="A117" s="1013"/>
      <c r="B117" s="1014"/>
      <c r="C117" s="1019"/>
      <c r="D117" s="1022"/>
      <c r="E117" s="1025"/>
      <c r="F117" s="286">
        <v>751.8</v>
      </c>
      <c r="G117" s="286">
        <v>0.1</v>
      </c>
      <c r="H117" s="297">
        <v>-0.88</v>
      </c>
      <c r="I117" s="301">
        <v>8.6999999999999994E-2</v>
      </c>
      <c r="J117" s="1029">
        <v>1.96</v>
      </c>
      <c r="K117" s="1004">
        <v>42586</v>
      </c>
      <c r="L117" s="1007" t="s">
        <v>230</v>
      </c>
      <c r="M117" s="268"/>
      <c r="N117" s="272"/>
      <c r="O117" s="268"/>
      <c r="P117" s="339"/>
      <c r="Q117" s="339"/>
      <c r="R117" s="339"/>
      <c r="S117" s="305"/>
    </row>
    <row r="118" spans="1:27" ht="30" customHeight="1" thickBot="1" x14ac:dyDescent="0.25">
      <c r="A118" s="1015"/>
      <c r="B118" s="1016"/>
      <c r="C118" s="1020"/>
      <c r="D118" s="1023"/>
      <c r="E118" s="1026"/>
      <c r="F118" s="299">
        <v>798.4</v>
      </c>
      <c r="G118" s="299">
        <v>0.1</v>
      </c>
      <c r="H118" s="299">
        <v>-0.73</v>
      </c>
      <c r="I118" s="327">
        <v>0.11</v>
      </c>
      <c r="J118" s="1030">
        <v>2</v>
      </c>
      <c r="K118" s="1005">
        <v>42625</v>
      </c>
      <c r="L118" s="1008" t="s">
        <v>231</v>
      </c>
      <c r="M118" s="268"/>
      <c r="N118" s="340"/>
      <c r="O118" s="276"/>
      <c r="P118" s="341"/>
      <c r="Q118" s="341"/>
      <c r="R118" s="341"/>
      <c r="S118" s="277"/>
    </row>
    <row r="119" spans="1:27" ht="30" customHeight="1" x14ac:dyDescent="0.2">
      <c r="A119" s="272"/>
      <c r="B119" s="268"/>
      <c r="C119" s="268"/>
      <c r="D119" s="268"/>
      <c r="E119" s="268"/>
      <c r="F119" s="268"/>
      <c r="G119" s="268"/>
      <c r="H119" s="268"/>
      <c r="I119" s="268"/>
      <c r="J119" s="268"/>
      <c r="K119" s="268"/>
      <c r="L119" s="268"/>
      <c r="M119" s="268"/>
      <c r="N119" s="268"/>
      <c r="O119" s="339"/>
      <c r="P119" s="339"/>
      <c r="Q119" s="339"/>
      <c r="R119" s="339"/>
      <c r="S119" s="339"/>
    </row>
    <row r="120" spans="1:27" ht="30" customHeight="1" thickBot="1" x14ac:dyDescent="0.3">
      <c r="G120" s="208"/>
      <c r="H120" s="208"/>
      <c r="I120" s="208"/>
      <c r="J120" s="208"/>
      <c r="K120" s="208"/>
      <c r="L120" s="208"/>
      <c r="M120" s="208"/>
      <c r="N120" s="208"/>
      <c r="O120" s="208"/>
      <c r="P120" s="208"/>
      <c r="Q120" s="208"/>
      <c r="R120" s="208"/>
      <c r="S120" s="208"/>
    </row>
    <row r="121" spans="1:27" ht="30" customHeight="1" thickBot="1" x14ac:dyDescent="0.3">
      <c r="B121" s="996" t="s">
        <v>295</v>
      </c>
      <c r="C121" s="997"/>
      <c r="D121" s="997"/>
      <c r="E121" s="997"/>
      <c r="F121" s="997"/>
      <c r="G121" s="998"/>
      <c r="J121" s="430" t="s">
        <v>241</v>
      </c>
      <c r="K121" s="431" t="str">
        <f>D67</f>
        <v>Fabricante</v>
      </c>
      <c r="L121" s="432" t="str">
        <f>E67</f>
        <v>Identificación / Serie</v>
      </c>
      <c r="M121" s="432" t="str">
        <f>R67</f>
        <v>Fecha de Calibración</v>
      </c>
      <c r="N121" s="432" t="str">
        <f>S67</f>
        <v>Trazabilidad y numero</v>
      </c>
      <c r="O121" s="433" t="s">
        <v>193</v>
      </c>
      <c r="P121" s="432" t="s">
        <v>384</v>
      </c>
      <c r="Q121" s="432" t="s">
        <v>194</v>
      </c>
      <c r="R121" s="433" t="s">
        <v>253</v>
      </c>
      <c r="S121" s="433" t="s">
        <v>254</v>
      </c>
      <c r="T121" s="433" t="s">
        <v>385</v>
      </c>
      <c r="U121" s="433" t="s">
        <v>386</v>
      </c>
      <c r="V121" s="432" t="s">
        <v>255</v>
      </c>
      <c r="W121" s="434" t="s">
        <v>256</v>
      </c>
    </row>
    <row r="122" spans="1:27" ht="30" customHeight="1" thickBot="1" x14ac:dyDescent="0.3">
      <c r="A122" s="218"/>
      <c r="B122" s="999" t="s">
        <v>257</v>
      </c>
      <c r="C122" s="1000"/>
      <c r="D122" s="428" t="s">
        <v>251</v>
      </c>
      <c r="E122" s="428" t="s">
        <v>245</v>
      </c>
      <c r="F122" s="428" t="s">
        <v>266</v>
      </c>
      <c r="G122" s="429" t="s">
        <v>245</v>
      </c>
      <c r="J122" s="342"/>
      <c r="K122" s="343"/>
      <c r="L122" s="344"/>
      <c r="M122" s="344"/>
      <c r="N122" s="344"/>
      <c r="O122" s="345"/>
      <c r="P122" s="344"/>
      <c r="Q122" s="344"/>
      <c r="R122" s="345"/>
      <c r="S122" s="345"/>
      <c r="T122" s="345"/>
      <c r="U122" s="345"/>
      <c r="V122" s="344"/>
      <c r="W122" s="346"/>
    </row>
    <row r="123" spans="1:27" ht="30" customHeight="1" thickBot="1" x14ac:dyDescent="0.3">
      <c r="B123" s="218"/>
      <c r="C123" s="208"/>
      <c r="D123" s="208"/>
      <c r="E123" s="208"/>
      <c r="F123" s="208"/>
      <c r="G123" s="219"/>
      <c r="J123" s="347" t="str">
        <f>N71</f>
        <v>V-002</v>
      </c>
      <c r="K123" s="221" t="str">
        <f>D70</f>
        <v>Lufft Opus 20</v>
      </c>
      <c r="L123" s="221" t="str">
        <f>E70</f>
        <v>0,23.0714.0802.024</v>
      </c>
      <c r="M123" s="348" t="str">
        <f>R70</f>
        <v>2019-05-21 / 2019-05-23 / 2019-05-15</v>
      </c>
      <c r="N123" s="349" t="str">
        <f>S70</f>
        <v>INM  3998- INM 4006- INM 2313</v>
      </c>
      <c r="O123" s="221">
        <f>O71</f>
        <v>0.3</v>
      </c>
      <c r="P123" s="221">
        <f t="shared" ref="P123:Q123" si="16">P71</f>
        <v>1.7</v>
      </c>
      <c r="Q123" s="418">
        <f t="shared" si="16"/>
        <v>0.31</v>
      </c>
      <c r="R123" s="379">
        <f>SLOPE(H70:H72,F70:F72)</f>
        <v>7.6498785212423676E-3</v>
      </c>
      <c r="S123" s="379">
        <f>INTERCEPT(H70:H72,F70:F72)</f>
        <v>-0.21055551907544817</v>
      </c>
      <c r="T123" s="379">
        <f>SLOPE(H73:H75,F73:F75)</f>
        <v>0.13760217983651227</v>
      </c>
      <c r="U123" s="379">
        <f>INTERCEPT(H73:H75,F73:F75)</f>
        <v>-7.9455040871934619</v>
      </c>
      <c r="V123" s="379">
        <f>SLOPE(H76:H78,F76:F78)</f>
        <v>1.5801362733735406E-3</v>
      </c>
      <c r="W123" s="413">
        <f>INTERCEPT(H76:H78,F76:F78)</f>
        <v>-2.0852978673143219</v>
      </c>
    </row>
    <row r="124" spans="1:27" ht="30" customHeight="1" x14ac:dyDescent="0.25">
      <c r="B124" s="1001" t="s">
        <v>258</v>
      </c>
      <c r="C124" s="1002"/>
      <c r="D124" s="436">
        <v>21400</v>
      </c>
      <c r="E124" s="350" t="s">
        <v>357</v>
      </c>
      <c r="F124" s="350">
        <v>150</v>
      </c>
      <c r="G124" s="412" t="s">
        <v>265</v>
      </c>
      <c r="J124" s="351" t="str">
        <f>N101</f>
        <v>M-010</v>
      </c>
      <c r="K124" s="227" t="str">
        <f>D100</f>
        <v>Lufft Opus 20</v>
      </c>
      <c r="L124" s="227" t="str">
        <f>E100</f>
        <v>0,26.0714.0802.024</v>
      </c>
      <c r="M124" s="352" t="str">
        <f>R100</f>
        <v>2019-05-14 / 2019-05-15 / 2019-05-15</v>
      </c>
      <c r="N124" s="353" t="str">
        <f>S100</f>
        <v>INM 3985 - INM 3987 -   INM 2314</v>
      </c>
      <c r="O124" s="233">
        <f>O101</f>
        <v>0.3</v>
      </c>
      <c r="P124" s="233">
        <f>P101</f>
        <v>1.7</v>
      </c>
      <c r="Q124" s="233">
        <f>Q101</f>
        <v>0.34</v>
      </c>
      <c r="R124" s="382">
        <f>SLOPE(H100:H102,F100:F102)</f>
        <v>3.6000822875951452E-2</v>
      </c>
      <c r="S124" s="382">
        <f>INTERCEPT(H100:H102,F100:F102)</f>
        <v>-0.76495234176781179</v>
      </c>
      <c r="T124" s="382">
        <f>SLOPE(H103:H105,F103:F105)</f>
        <v>0.14610357623723358</v>
      </c>
      <c r="U124" s="382">
        <f>INTERCEPT(H103:H105,F103:F105)</f>
        <v>-8.5658927457226355</v>
      </c>
      <c r="V124" s="382">
        <f>SLOPE(H106:H108,F106:F108)</f>
        <v>1.1102903418968183E-3</v>
      </c>
      <c r="W124" s="414">
        <f>INTERCEPT(H106:H108,F106:F108)</f>
        <v>-1.6983583226282657</v>
      </c>
    </row>
    <row r="125" spans="1:27" ht="30" customHeight="1" thickBot="1" x14ac:dyDescent="0.3">
      <c r="B125" s="994" t="s">
        <v>296</v>
      </c>
      <c r="C125" s="995"/>
      <c r="D125" s="435">
        <v>8600</v>
      </c>
      <c r="E125" s="354" t="s">
        <v>265</v>
      </c>
      <c r="F125" s="354">
        <v>170</v>
      </c>
      <c r="G125" s="411" t="s">
        <v>265</v>
      </c>
      <c r="J125" s="351" t="str">
        <f>N111</f>
        <v>M-011</v>
      </c>
      <c r="K125" s="227" t="str">
        <f>D110</f>
        <v>Lufft Opus 20</v>
      </c>
      <c r="L125" s="227" t="str">
        <f>E110</f>
        <v>0,22.0714.0802.024</v>
      </c>
      <c r="M125" s="352" t="str">
        <f>R110</f>
        <v>2019-05-14 / 2019-05-15 / 2019-05-15</v>
      </c>
      <c r="N125" s="353" t="str">
        <f>S110</f>
        <v>INM-3986-INM 3988-INM 2315</v>
      </c>
      <c r="O125" s="233">
        <f>O111</f>
        <v>0.3</v>
      </c>
      <c r="P125" s="233">
        <f>P111</f>
        <v>1.7</v>
      </c>
      <c r="Q125" s="233">
        <f>Q111</f>
        <v>0.11</v>
      </c>
      <c r="R125" s="382">
        <f>SLOPE(H110:H112,F110:F112)</f>
        <v>1.3789480596230877E-2</v>
      </c>
      <c r="S125" s="382">
        <f>INTERCEPT(H110:H112,F110:F112)</f>
        <v>-0.31945630047934864</v>
      </c>
      <c r="T125" s="382">
        <f>SLOPE(H113:H115,F113:F115)</f>
        <v>0.15265797836413364</v>
      </c>
      <c r="U125" s="382">
        <f>INTERCEPT(H113:H115,F113:F115)</f>
        <v>-8.8239788291829537</v>
      </c>
      <c r="V125" s="382">
        <f>SLOPE(H116:H118,F116:F118)</f>
        <v>2.5813149339457058E-3</v>
      </c>
      <c r="W125" s="414">
        <f>INTERCEPT(H116:H118,F116:F118)</f>
        <v>-2.8012761658278418</v>
      </c>
    </row>
    <row r="126" spans="1:27" ht="30" customHeight="1" thickBot="1" x14ac:dyDescent="0.3">
      <c r="B126" s="994" t="s">
        <v>259</v>
      </c>
      <c r="C126" s="995"/>
      <c r="D126" s="435">
        <v>8400</v>
      </c>
      <c r="E126" s="354" t="s">
        <v>265</v>
      </c>
      <c r="F126" s="354">
        <v>170</v>
      </c>
      <c r="G126" s="411" t="s">
        <v>265</v>
      </c>
      <c r="J126" s="355" t="str">
        <f>N81</f>
        <v xml:space="preserve">M-012  </v>
      </c>
      <c r="K126" s="227" t="str">
        <f>D80</f>
        <v>Lufft Opus 20</v>
      </c>
      <c r="L126" s="221">
        <f>E80</f>
        <v>19506160802033</v>
      </c>
      <c r="M126" s="352" t="str">
        <f>R80</f>
        <v>2019-05-21 / 2019-05-23 / 2019-05-15</v>
      </c>
      <c r="N126" s="353" t="str">
        <f>S80</f>
        <v>INM-3997, INM 4005 - INM 2316</v>
      </c>
      <c r="O126" s="227">
        <f>O81</f>
        <v>0.4</v>
      </c>
      <c r="P126" s="227">
        <f>P81</f>
        <v>1.7</v>
      </c>
      <c r="Q126" s="233">
        <f>Q81</f>
        <v>0.56999999999999995</v>
      </c>
      <c r="R126" s="382">
        <f>SLOPE(H80:H82,F80:F82)</f>
        <v>2.7153152443586816E-2</v>
      </c>
      <c r="S126" s="382">
        <f>INTERCEPT(H80:H82,F80:F82)</f>
        <v>-0.60311109360847481</v>
      </c>
      <c r="T126" s="382">
        <f>SLOPE(H83:H85,F83:F85)</f>
        <v>0.12702668198646755</v>
      </c>
      <c r="U126" s="382">
        <f>INTERCEPT(H83:H85,F83:F85)</f>
        <v>-6.9481807736499448</v>
      </c>
      <c r="V126" s="382">
        <f>SLOPE(H86:H88,F86:F88)</f>
        <v>1.9899325989336312E-3</v>
      </c>
      <c r="W126" s="414">
        <f>INTERCEPT(H86:H88,F86:F88)</f>
        <v>-2.4093630913706812</v>
      </c>
    </row>
    <row r="127" spans="1:27" ht="30" customHeight="1" thickBot="1" x14ac:dyDescent="0.3">
      <c r="B127" s="994" t="s">
        <v>324</v>
      </c>
      <c r="C127" s="995"/>
      <c r="D127" s="435">
        <v>7950</v>
      </c>
      <c r="E127" s="354" t="s">
        <v>265</v>
      </c>
      <c r="F127" s="354">
        <v>140</v>
      </c>
      <c r="G127" s="411" t="s">
        <v>265</v>
      </c>
      <c r="J127" s="356" t="str">
        <f>N91</f>
        <v xml:space="preserve">M-013  </v>
      </c>
      <c r="K127" s="235" t="str">
        <f>D90</f>
        <v>Lufft Opus 20</v>
      </c>
      <c r="L127" s="221">
        <f>E90</f>
        <v>19406160802033</v>
      </c>
      <c r="M127" s="357" t="str">
        <f>R90</f>
        <v xml:space="preserve">2019-09-24  / 2019-09-25  / 2019-08-25 </v>
      </c>
      <c r="N127" s="357" t="str">
        <f>S90</f>
        <v>INM 4216 - INM 4217 -  INM 2346</v>
      </c>
      <c r="O127" s="235">
        <f>O91</f>
        <v>0.3</v>
      </c>
      <c r="P127" s="235">
        <f>P91</f>
        <v>1.7</v>
      </c>
      <c r="Q127" s="237">
        <f>Q91</f>
        <v>0.28999999999999998</v>
      </c>
      <c r="R127" s="415">
        <f>SLOPE(H90:H92,F90:F92)</f>
        <v>1.3499905595065769E-2</v>
      </c>
      <c r="S127" s="416">
        <f>INTERCEPT(H90:H92,F90:F92)</f>
        <v>-0.31364780665869468</v>
      </c>
      <c r="T127" s="415">
        <f>SLOPE(H93:H95,F93:F95)</f>
        <v>0.101903287496585</v>
      </c>
      <c r="U127" s="416">
        <f>INTERCEPT(H93:H95,F93:F95)</f>
        <v>-5.6461160185775423</v>
      </c>
      <c r="V127" s="415">
        <f>SLOPE(H96:H98,F96:F98)</f>
        <v>1.1125130090065254E-3</v>
      </c>
      <c r="W127" s="417">
        <f>INTERCEPT(H96:H98,F96:F98)</f>
        <v>-1.8509982843560584</v>
      </c>
    </row>
    <row r="128" spans="1:27" ht="30" customHeight="1" x14ac:dyDescent="0.25">
      <c r="B128" s="994" t="s">
        <v>260</v>
      </c>
      <c r="C128" s="995"/>
      <c r="D128" s="435">
        <v>7700</v>
      </c>
      <c r="E128" s="354" t="s">
        <v>265</v>
      </c>
      <c r="F128" s="354">
        <v>200</v>
      </c>
      <c r="G128" s="411" t="s">
        <v>265</v>
      </c>
    </row>
    <row r="129" spans="2:7" ht="30" customHeight="1" x14ac:dyDescent="0.25">
      <c r="B129" s="994" t="s">
        <v>261</v>
      </c>
      <c r="C129" s="995"/>
      <c r="D129" s="435">
        <v>7800</v>
      </c>
      <c r="E129" s="354" t="s">
        <v>265</v>
      </c>
      <c r="F129" s="354">
        <v>200</v>
      </c>
      <c r="G129" s="411" t="s">
        <v>265</v>
      </c>
    </row>
    <row r="130" spans="2:7" ht="30" customHeight="1" x14ac:dyDescent="0.25">
      <c r="B130" s="994" t="s">
        <v>262</v>
      </c>
      <c r="C130" s="995"/>
      <c r="D130" s="435">
        <v>7700</v>
      </c>
      <c r="E130" s="354" t="s">
        <v>265</v>
      </c>
      <c r="F130" s="354">
        <v>400</v>
      </c>
      <c r="G130" s="411" t="s">
        <v>265</v>
      </c>
    </row>
    <row r="131" spans="2:7" ht="30" customHeight="1" x14ac:dyDescent="0.25">
      <c r="B131" s="994" t="s">
        <v>263</v>
      </c>
      <c r="C131" s="995"/>
      <c r="D131" s="435">
        <v>7100</v>
      </c>
      <c r="E131" s="354" t="s">
        <v>265</v>
      </c>
      <c r="F131" s="354">
        <v>600</v>
      </c>
      <c r="G131" s="411" t="s">
        <v>265</v>
      </c>
    </row>
    <row r="132" spans="2:7" ht="30" customHeight="1" x14ac:dyDescent="0.25">
      <c r="B132" s="994" t="s">
        <v>264</v>
      </c>
      <c r="C132" s="995"/>
      <c r="D132" s="435">
        <v>2700</v>
      </c>
      <c r="E132" s="354" t="s">
        <v>265</v>
      </c>
      <c r="F132" s="354">
        <v>130</v>
      </c>
      <c r="G132" s="411" t="s">
        <v>265</v>
      </c>
    </row>
    <row r="133" spans="2:7" ht="30" customHeight="1" thickBot="1" x14ac:dyDescent="0.3">
      <c r="B133" s="992" t="s">
        <v>325</v>
      </c>
      <c r="C133" s="993"/>
      <c r="D133" s="437">
        <v>7840</v>
      </c>
      <c r="E133" s="358" t="s">
        <v>265</v>
      </c>
      <c r="F133" s="358">
        <v>140</v>
      </c>
      <c r="G133" s="410" t="s">
        <v>265</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59"/>
      <c r="BJ189" s="359"/>
      <c r="BK189" s="359"/>
      <c r="BL189" s="359"/>
    </row>
    <row r="190" spans="61:64" ht="35.1" customHeight="1" x14ac:dyDescent="0.25">
      <c r="BI190" s="359"/>
      <c r="BJ190" s="359"/>
      <c r="BK190" s="359"/>
      <c r="BL190" s="359"/>
    </row>
    <row r="191" spans="61:64" ht="35.1" customHeight="1" x14ac:dyDescent="0.25">
      <c r="BI191" s="359"/>
      <c r="BJ191" s="359"/>
      <c r="BK191" s="359"/>
      <c r="BL191" s="359"/>
    </row>
    <row r="192" spans="61:64" ht="35.1" customHeight="1" x14ac:dyDescent="0.25">
      <c r="BI192" s="359"/>
      <c r="BJ192" s="359"/>
      <c r="BK192" s="359"/>
      <c r="BL192" s="359"/>
    </row>
  </sheetData>
  <sheetProtection password="CF5C" sheet="1" objects="1" scenarios="1"/>
  <mergeCells count="172">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A37:A40"/>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09:X109"/>
    <mergeCell ref="Y109:Z109"/>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B133:C133"/>
    <mergeCell ref="B131:C131"/>
    <mergeCell ref="B132:C132"/>
    <mergeCell ref="B121:G121"/>
    <mergeCell ref="B122:C122"/>
    <mergeCell ref="B124:C124"/>
    <mergeCell ref="B125:C125"/>
    <mergeCell ref="B126:C126"/>
    <mergeCell ref="B127:C127"/>
    <mergeCell ref="B128:C128"/>
    <mergeCell ref="B129:C129"/>
    <mergeCell ref="B130:C130"/>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Vr.10 (2020-03-09)</oddFooter>
  </headerFooter>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F49" sqref="F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72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15"/>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870" t="s">
        <v>287</v>
      </c>
      <c r="J73" s="870"/>
      <c r="K73" s="871"/>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0"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tabSelected="1" view="pageBreakPreview" zoomScale="80" zoomScaleNormal="100" zoomScaleSheetLayoutView="80" workbookViewId="0">
      <selection activeCell="A16" sqref="A16:C16"/>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198"/>
      <c r="B1" s="1198"/>
      <c r="C1" s="1198"/>
      <c r="D1" s="1198"/>
      <c r="E1" s="1198"/>
      <c r="F1" s="1198"/>
      <c r="G1" s="1198"/>
      <c r="H1" s="1198"/>
      <c r="I1" s="1198"/>
      <c r="J1" s="1198"/>
    </row>
    <row r="2" spans="1:10" ht="20.100000000000001" customHeight="1" x14ac:dyDescent="0.2">
      <c r="A2" s="684"/>
      <c r="B2" s="684"/>
      <c r="C2" s="684"/>
      <c r="D2" s="684"/>
      <c r="E2" s="684"/>
      <c r="F2" s="684"/>
    </row>
    <row r="3" spans="1:10" ht="35.1" customHeight="1" x14ac:dyDescent="0.25">
      <c r="A3" s="684"/>
      <c r="B3" s="684"/>
      <c r="C3" s="684"/>
      <c r="D3" s="684"/>
      <c r="E3" s="684"/>
      <c r="F3" s="684"/>
      <c r="G3" s="1180" t="s">
        <v>24</v>
      </c>
      <c r="H3" s="1180"/>
      <c r="I3" s="1181">
        <f>'DATOS @'!J7</f>
        <v>0</v>
      </c>
      <c r="J3" s="1181"/>
    </row>
    <row r="4" spans="1:10" ht="20.100000000000001" customHeight="1" x14ac:dyDescent="0.25">
      <c r="A4" s="684"/>
      <c r="B4" s="684"/>
      <c r="C4" s="684"/>
      <c r="D4" s="684"/>
      <c r="E4" s="684"/>
      <c r="F4" s="684"/>
      <c r="G4" s="680"/>
      <c r="H4" s="680"/>
      <c r="I4" s="685"/>
      <c r="J4" s="685"/>
    </row>
    <row r="5" spans="1:10" ht="23.1" customHeight="1" x14ac:dyDescent="0.25">
      <c r="A5" s="1199" t="s">
        <v>6</v>
      </c>
      <c r="B5" s="1199"/>
      <c r="C5" s="1199"/>
      <c r="D5" s="612"/>
      <c r="E5" s="612"/>
      <c r="G5" s="1180"/>
      <c r="H5" s="1180"/>
    </row>
    <row r="6" spans="1:10" ht="20.100000000000001" customHeight="1" x14ac:dyDescent="0.2">
      <c r="A6" s="613"/>
      <c r="B6" s="612"/>
      <c r="C6" s="612"/>
      <c r="D6" s="612"/>
      <c r="E6" s="612"/>
      <c r="F6" s="612"/>
    </row>
    <row r="7" spans="1:10" ht="23.1" customHeight="1" x14ac:dyDescent="0.2">
      <c r="A7" s="1170" t="s">
        <v>335</v>
      </c>
      <c r="B7" s="1170"/>
      <c r="D7" s="1172">
        <f>'DATOS @'!E7</f>
        <v>0</v>
      </c>
      <c r="E7" s="1172"/>
      <c r="F7" s="1172"/>
      <c r="G7" s="1172"/>
      <c r="H7" s="1172"/>
      <c r="I7" s="1172"/>
      <c r="J7" s="1172"/>
    </row>
    <row r="8" spans="1:10" ht="23.1" customHeight="1" x14ac:dyDescent="0.2">
      <c r="A8" s="1170" t="s">
        <v>336</v>
      </c>
      <c r="B8" s="1170"/>
      <c r="C8" s="614"/>
      <c r="D8" s="1172">
        <f>'DATOS @'!F7</f>
        <v>0</v>
      </c>
      <c r="E8" s="1172"/>
      <c r="F8" s="1172"/>
      <c r="G8" s="1172"/>
      <c r="H8" s="1172"/>
      <c r="I8" s="1172"/>
      <c r="J8" s="1172"/>
    </row>
    <row r="9" spans="1:10" ht="23.1" customHeight="1" x14ac:dyDescent="0.2">
      <c r="A9" s="1170" t="s">
        <v>337</v>
      </c>
      <c r="B9" s="1170"/>
      <c r="D9" s="1172">
        <f>'DATOS @'!C7</f>
        <v>0</v>
      </c>
      <c r="E9" s="1172"/>
      <c r="F9" s="1172"/>
      <c r="G9" s="1172"/>
    </row>
    <row r="10" spans="1:10" ht="20.100000000000001" customHeight="1" x14ac:dyDescent="0.2">
      <c r="A10" s="683"/>
      <c r="B10" s="683"/>
      <c r="D10" s="683"/>
      <c r="E10" s="683"/>
      <c r="F10" s="612"/>
    </row>
    <row r="11" spans="1:10" ht="23.1" customHeight="1" x14ac:dyDescent="0.2">
      <c r="A11" s="1170" t="s">
        <v>338</v>
      </c>
      <c r="B11" s="1170"/>
      <c r="C11" s="1170"/>
      <c r="D11" s="1173">
        <f>'DATOS @'!D7</f>
        <v>0</v>
      </c>
      <c r="E11" s="1173"/>
      <c r="F11" s="1174" t="s">
        <v>339</v>
      </c>
      <c r="G11" s="1174"/>
      <c r="H11" s="1174"/>
      <c r="I11" s="1175" t="e">
        <f>'10 kg @'!E4</f>
        <v>#N/A</v>
      </c>
      <c r="J11" s="1175"/>
    </row>
    <row r="12" spans="1:10" ht="20.100000000000001" customHeight="1" x14ac:dyDescent="0.2">
      <c r="A12" s="612"/>
      <c r="B12" s="612"/>
      <c r="C12" s="612"/>
      <c r="D12" s="612"/>
      <c r="E12" s="612"/>
      <c r="F12" s="612"/>
    </row>
    <row r="13" spans="1:10" ht="23.1" customHeight="1" x14ac:dyDescent="0.2">
      <c r="A13" s="1177" t="s">
        <v>278</v>
      </c>
      <c r="B13" s="1177"/>
      <c r="C13" s="1177"/>
      <c r="D13" s="1177"/>
      <c r="E13" s="1177"/>
      <c r="F13" s="1177"/>
      <c r="G13" s="1177"/>
      <c r="H13" s="1177"/>
      <c r="I13" s="1177"/>
      <c r="J13" s="1177"/>
    </row>
    <row r="14" spans="1:10" ht="20.100000000000001" customHeight="1" x14ac:dyDescent="0.2">
      <c r="A14" s="686"/>
      <c r="B14" s="686"/>
      <c r="C14" s="686"/>
      <c r="D14" s="686"/>
      <c r="E14" s="686"/>
      <c r="F14" s="612"/>
    </row>
    <row r="15" spans="1:10" ht="23.1" customHeight="1" x14ac:dyDescent="0.2">
      <c r="A15" s="1170" t="s">
        <v>340</v>
      </c>
      <c r="B15" s="1170"/>
      <c r="C15" s="1170"/>
      <c r="D15" s="1178" t="s">
        <v>401</v>
      </c>
      <c r="E15" s="1178"/>
      <c r="F15" s="1178"/>
      <c r="G15" s="1178"/>
      <c r="H15" s="1178"/>
      <c r="I15" s="1178"/>
      <c r="J15" s="1178"/>
    </row>
    <row r="16" spans="1:10" ht="23.1" customHeight="1" x14ac:dyDescent="0.2">
      <c r="A16" s="1170" t="s">
        <v>341</v>
      </c>
      <c r="B16" s="1170"/>
      <c r="C16" s="1170"/>
      <c r="D16" s="1176">
        <f>'DATOS @'!D37</f>
        <v>0</v>
      </c>
      <c r="E16" s="1176"/>
      <c r="F16" s="1176"/>
      <c r="G16" s="1176"/>
      <c r="H16" s="613"/>
      <c r="I16" s="613"/>
      <c r="J16" s="613"/>
    </row>
    <row r="17" spans="1:10" ht="23.1" customHeight="1" x14ac:dyDescent="0.2">
      <c r="A17" s="1170" t="s">
        <v>342</v>
      </c>
      <c r="B17" s="1170"/>
      <c r="C17" s="1170"/>
      <c r="D17" s="1171">
        <f>'DATOS @'!E37</f>
        <v>0</v>
      </c>
      <c r="E17" s="1171"/>
      <c r="F17" s="1171"/>
      <c r="G17" s="1171"/>
      <c r="H17" s="613"/>
      <c r="I17" s="613"/>
      <c r="J17" s="613"/>
    </row>
    <row r="18" spans="1:10" ht="23.1" customHeight="1" x14ac:dyDescent="0.2">
      <c r="A18" s="1170" t="s">
        <v>11</v>
      </c>
      <c r="B18" s="1170"/>
      <c r="C18" s="1170"/>
      <c r="D18" s="1231">
        <f>'DATOS @'!C37</f>
        <v>0</v>
      </c>
      <c r="E18" s="1231"/>
      <c r="F18" s="1175"/>
      <c r="G18" s="1175"/>
    </row>
    <row r="19" spans="1:10" ht="20.100000000000001" customHeight="1" x14ac:dyDescent="0.2">
      <c r="A19" s="683"/>
      <c r="B19" s="683"/>
      <c r="C19" s="683"/>
      <c r="D19" s="617"/>
      <c r="E19" s="613"/>
      <c r="F19" s="613"/>
      <c r="G19" s="613"/>
    </row>
    <row r="20" spans="1:10" ht="23.1" customHeight="1" x14ac:dyDescent="0.2">
      <c r="A20" s="1170" t="s">
        <v>12</v>
      </c>
      <c r="B20" s="1170"/>
      <c r="C20" s="1170"/>
      <c r="D20" s="1170"/>
      <c r="E20" s="1170"/>
      <c r="F20" s="1223">
        <f>'DATOS @'!C59</f>
        <v>17</v>
      </c>
      <c r="G20" s="1223"/>
      <c r="H20" s="1223"/>
      <c r="I20" s="1223"/>
      <c r="J20" s="1223"/>
    </row>
    <row r="21" spans="1:10" ht="20.100000000000001" customHeight="1" x14ac:dyDescent="0.2">
      <c r="A21" s="683"/>
      <c r="B21" s="683"/>
      <c r="C21" s="683"/>
      <c r="D21" s="683"/>
      <c r="E21" s="683"/>
      <c r="F21" s="683"/>
      <c r="G21" s="612"/>
    </row>
    <row r="22" spans="1:10" ht="23.1" customHeight="1" x14ac:dyDescent="0.2">
      <c r="A22" s="1199" t="s">
        <v>236</v>
      </c>
      <c r="B22" s="1199"/>
      <c r="C22" s="1199"/>
      <c r="D22" s="1199"/>
      <c r="E22" s="1199"/>
      <c r="F22" s="1199"/>
    </row>
    <row r="23" spans="1:10" ht="23.1" customHeight="1" x14ac:dyDescent="0.2">
      <c r="A23" s="1206" t="str">
        <f>'DATOS @'!G7</f>
        <v>Laboratorios de calibración de masa y volumen de la SIC, avenida carrera 50 # 26-55, int 2, INM piso 5.</v>
      </c>
      <c r="B23" s="1206"/>
      <c r="C23" s="1206"/>
      <c r="D23" s="1206"/>
      <c r="E23" s="1206"/>
      <c r="F23" s="1206"/>
      <c r="G23" s="1206"/>
      <c r="H23" s="1206"/>
      <c r="I23" s="1206"/>
      <c r="J23" s="1206"/>
    </row>
    <row r="24" spans="1:10" ht="20.100000000000001" customHeight="1" x14ac:dyDescent="0.2">
      <c r="B24" s="1199"/>
      <c r="C24" s="1199"/>
      <c r="D24" s="1199"/>
      <c r="E24" s="1199"/>
      <c r="F24" s="686"/>
      <c r="G24" s="613"/>
    </row>
    <row r="25" spans="1:10" ht="23.1" customHeight="1" x14ac:dyDescent="0.2">
      <c r="A25" s="1199" t="s">
        <v>237</v>
      </c>
      <c r="B25" s="1199"/>
      <c r="C25" s="1199"/>
      <c r="D25" s="1199"/>
      <c r="E25" s="1205">
        <f>'DATOS @'!I7</f>
        <v>0</v>
      </c>
      <c r="F25" s="1205"/>
      <c r="G25" s="618"/>
      <c r="H25" s="618"/>
    </row>
    <row r="26" spans="1:10" ht="20.100000000000001" customHeight="1" x14ac:dyDescent="0.25">
      <c r="A26" s="613"/>
      <c r="B26" s="613"/>
      <c r="C26" s="613"/>
      <c r="D26" s="613"/>
      <c r="E26" s="613"/>
      <c r="F26" s="613"/>
      <c r="G26" s="680"/>
      <c r="H26" s="680"/>
      <c r="I26" s="612"/>
      <c r="J26" s="612"/>
    </row>
    <row r="27" spans="1:10" ht="23.1" customHeight="1" x14ac:dyDescent="0.2">
      <c r="A27" s="1187" t="s">
        <v>281</v>
      </c>
      <c r="B27" s="1187"/>
      <c r="C27" s="1187"/>
      <c r="D27" s="1187"/>
      <c r="E27" s="1187"/>
      <c r="F27" s="1187"/>
      <c r="G27" s="1187"/>
      <c r="H27" s="1187"/>
      <c r="I27" s="1187"/>
      <c r="J27" s="1187"/>
    </row>
    <row r="28" spans="1:10" ht="20.100000000000001" customHeight="1" x14ac:dyDescent="0.2">
      <c r="A28" s="681"/>
      <c r="B28" s="681"/>
      <c r="C28" s="681"/>
      <c r="D28" s="681"/>
      <c r="G28" s="612"/>
    </row>
    <row r="29" spans="1:10" ht="33" customHeight="1" x14ac:dyDescent="0.2">
      <c r="A29" s="1249" t="s">
        <v>343</v>
      </c>
      <c r="B29" s="1249"/>
      <c r="C29" s="1249"/>
      <c r="D29" s="1249"/>
      <c r="E29" s="1249"/>
      <c r="F29" s="1249"/>
      <c r="G29" s="1249"/>
      <c r="H29" s="1249"/>
      <c r="I29" s="1249"/>
      <c r="J29" s="1249"/>
    </row>
    <row r="30" spans="1:10" ht="120" customHeight="1" x14ac:dyDescent="0.2">
      <c r="A30" s="1189"/>
      <c r="B30" s="1189"/>
      <c r="C30" s="1189"/>
      <c r="D30" s="1189"/>
      <c r="E30" s="1189"/>
      <c r="F30" s="1189"/>
      <c r="G30" s="1189"/>
      <c r="H30" s="1189"/>
      <c r="I30" s="1189"/>
      <c r="J30" s="1189"/>
    </row>
    <row r="31" spans="1:10" ht="20.100000000000001" customHeight="1" x14ac:dyDescent="0.2"/>
    <row r="32" spans="1:10" ht="35.1" customHeight="1" x14ac:dyDescent="0.25">
      <c r="G32" s="1180" t="s">
        <v>24</v>
      </c>
      <c r="H32" s="1180"/>
      <c r="I32" s="1181">
        <f>I3</f>
        <v>0</v>
      </c>
      <c r="J32" s="1181"/>
    </row>
    <row r="33" spans="1:10" ht="20.100000000000001" customHeight="1" x14ac:dyDescent="0.25">
      <c r="G33" s="680"/>
      <c r="H33" s="680"/>
      <c r="I33" s="621"/>
      <c r="J33" s="621"/>
    </row>
    <row r="34" spans="1:10" ht="23.1" customHeight="1" x14ac:dyDescent="0.2">
      <c r="A34" s="1187" t="s">
        <v>315</v>
      </c>
      <c r="B34" s="1187"/>
      <c r="C34" s="1187"/>
      <c r="D34" s="1187"/>
      <c r="E34" s="1187"/>
      <c r="F34" s="1187"/>
      <c r="G34" s="1187"/>
      <c r="H34" s="1187"/>
      <c r="I34" s="1187"/>
      <c r="J34" s="1187"/>
    </row>
    <row r="35" spans="1:10" ht="20.100000000000001" customHeight="1" x14ac:dyDescent="0.2">
      <c r="A35" s="1248"/>
      <c r="B35" s="1248"/>
      <c r="C35" s="1248"/>
      <c r="D35" s="1248"/>
      <c r="E35" s="1248"/>
      <c r="F35" s="1248"/>
      <c r="G35" s="1248"/>
      <c r="H35" s="1248"/>
      <c r="I35" s="1248"/>
      <c r="J35" s="1248"/>
    </row>
    <row r="36" spans="1:10" ht="25.5" customHeight="1" thickBot="1" x14ac:dyDescent="0.25">
      <c r="A36" s="622"/>
      <c r="B36" s="622"/>
      <c r="C36" s="622"/>
      <c r="D36" s="622"/>
      <c r="E36" s="622"/>
      <c r="F36" s="622"/>
      <c r="G36" s="622"/>
      <c r="J36" s="623"/>
    </row>
    <row r="37" spans="1:10" ht="21.75" customHeight="1" thickBot="1" x14ac:dyDescent="0.25">
      <c r="A37" s="1224" t="s">
        <v>289</v>
      </c>
      <c r="B37" s="1225"/>
      <c r="C37" s="1224" t="s">
        <v>249</v>
      </c>
      <c r="D37" s="1225"/>
      <c r="E37" s="1224" t="s">
        <v>250</v>
      </c>
      <c r="F37" s="1225"/>
      <c r="G37" s="1228" t="s">
        <v>251</v>
      </c>
      <c r="H37" s="1229"/>
      <c r="I37" s="1229"/>
      <c r="J37" s="1230"/>
    </row>
    <row r="38" spans="1:10" ht="39.950000000000003" customHeight="1" thickBot="1" x14ac:dyDescent="0.25">
      <c r="A38" s="1226"/>
      <c r="B38" s="1227"/>
      <c r="C38" s="1226"/>
      <c r="D38" s="1227"/>
      <c r="E38" s="1226"/>
      <c r="F38" s="1227"/>
      <c r="G38" s="1244" t="s">
        <v>252</v>
      </c>
      <c r="H38" s="1245"/>
      <c r="I38" s="1246" t="s">
        <v>391</v>
      </c>
      <c r="J38" s="1247"/>
    </row>
    <row r="39" spans="1:10" ht="39.950000000000003" customHeight="1" thickBot="1" x14ac:dyDescent="0.25">
      <c r="A39" s="1238" t="str">
        <f>D15</f>
        <v>Juego de pesas de 1 g a 10 kg</v>
      </c>
      <c r="B39" s="1239"/>
      <c r="C39" s="1240" t="s">
        <v>5</v>
      </c>
      <c r="D39" s="1241"/>
      <c r="E39" s="1242" t="e">
        <f>VLOOKUP($J$36,'DATOS @'!B123:G133,1,FALSE)</f>
        <v>#N/A</v>
      </c>
      <c r="F39" s="1243"/>
      <c r="G39" s="624" t="e">
        <f>VLOOKUP($J$36,'DATOS @'!B123:G134,3,FALSE)</f>
        <v>#N/A</v>
      </c>
      <c r="H39" s="625" t="s">
        <v>244</v>
      </c>
      <c r="I39" s="626" t="e">
        <f>VLOOKUP($J$36,'DATOS @'!B123:G133,5,FALSE)</f>
        <v>#N/A</v>
      </c>
      <c r="J39" s="627" t="s">
        <v>141</v>
      </c>
    </row>
    <row r="40" spans="1:10" ht="39.950000000000003" hidden="1" customHeight="1" thickBot="1" x14ac:dyDescent="0.25">
      <c r="A40" s="1211"/>
      <c r="B40" s="1212"/>
      <c r="C40" s="1211"/>
      <c r="D40" s="1236"/>
      <c r="E40" s="1237"/>
      <c r="F40" s="1212"/>
      <c r="G40" s="628"/>
      <c r="H40" s="629"/>
      <c r="I40" s="628"/>
      <c r="J40" s="630"/>
    </row>
    <row r="41" spans="1:10" ht="20.100000000000001" customHeight="1" x14ac:dyDescent="0.2"/>
    <row r="42" spans="1:10" ht="23.1" customHeight="1" x14ac:dyDescent="0.2">
      <c r="A42" s="1187" t="s">
        <v>290</v>
      </c>
      <c r="B42" s="1187"/>
      <c r="C42" s="1187"/>
      <c r="D42" s="1187"/>
      <c r="E42" s="1187"/>
      <c r="F42" s="1187"/>
      <c r="G42" s="1187"/>
      <c r="H42" s="1187"/>
      <c r="I42" s="1187"/>
      <c r="J42" s="1187"/>
    </row>
    <row r="43" spans="1:10" ht="20.100000000000001" customHeight="1" x14ac:dyDescent="0.2">
      <c r="A43" s="631"/>
    </row>
    <row r="44" spans="1:10" ht="23.1" customHeight="1" x14ac:dyDescent="0.2">
      <c r="A44" s="1209" t="s">
        <v>279</v>
      </c>
      <c r="B44" s="1209"/>
      <c r="C44" s="1209"/>
      <c r="D44" s="1209"/>
      <c r="E44" s="1209"/>
      <c r="F44" s="1209"/>
      <c r="G44" s="1209"/>
      <c r="H44" s="1209"/>
      <c r="I44" s="1209"/>
      <c r="J44" s="1209"/>
    </row>
    <row r="45" spans="1:10" ht="23.1" customHeight="1" x14ac:dyDescent="0.2">
      <c r="A45" s="1209"/>
      <c r="B45" s="1209"/>
      <c r="C45" s="1209"/>
      <c r="D45" s="1209"/>
      <c r="E45" s="1209"/>
      <c r="F45" s="1209"/>
      <c r="G45" s="1209"/>
      <c r="H45" s="1209"/>
      <c r="I45" s="1209"/>
      <c r="J45" s="1209"/>
    </row>
    <row r="46" spans="1:10" ht="23.1" customHeight="1" x14ac:dyDescent="0.2">
      <c r="A46" s="1209"/>
      <c r="B46" s="1209"/>
      <c r="C46" s="1209"/>
      <c r="D46" s="1209"/>
      <c r="E46" s="1209"/>
      <c r="F46" s="1209"/>
      <c r="G46" s="1209"/>
      <c r="H46" s="1209"/>
      <c r="I46" s="1209"/>
      <c r="J46" s="1209"/>
    </row>
    <row r="47" spans="1:10" ht="20.100000000000001" customHeight="1" thickBot="1" x14ac:dyDescent="0.25">
      <c r="A47" s="688"/>
      <c r="B47" s="688"/>
      <c r="C47" s="688"/>
      <c r="D47" s="688"/>
      <c r="E47" s="688"/>
      <c r="F47" s="688"/>
      <c r="G47" s="688"/>
      <c r="H47" s="688"/>
      <c r="I47" s="688"/>
      <c r="J47" s="688"/>
    </row>
    <row r="48" spans="1:10" ht="39.950000000000003" customHeight="1" thickBot="1" x14ac:dyDescent="0.25">
      <c r="A48" s="1188" t="s">
        <v>13</v>
      </c>
      <c r="B48" s="1188"/>
      <c r="C48" s="1188"/>
      <c r="D48" s="833" t="s">
        <v>21</v>
      </c>
      <c r="E48" s="833" t="s">
        <v>10</v>
      </c>
      <c r="F48" s="834" t="s">
        <v>240</v>
      </c>
      <c r="G48" s="1188" t="s">
        <v>14</v>
      </c>
      <c r="H48" s="1188"/>
      <c r="I48" s="1188" t="s">
        <v>8</v>
      </c>
      <c r="J48" s="1188"/>
    </row>
    <row r="49" spans="1:1022 1031:2042 2051:3072 3081:4092 4101:5112 5121:6142 6151:7162 7171:8192 8201:9212 9221:10232 10241:11262 11271:12282 12291:13312 13321:14332 14341:15352 15361:16382" ht="33" customHeight="1" thickBot="1" x14ac:dyDescent="0.25">
      <c r="A49" s="1210" t="str">
        <f>D15</f>
        <v>Juego de pesas de 1 g a 10 kg</v>
      </c>
      <c r="B49" s="1210"/>
      <c r="C49" s="1210"/>
      <c r="D49" s="835" t="e">
        <f>VLOOKUP('1 g @'!$E$6,'DATOS @'!N10:AA61,2,FALSE)</f>
        <v>#N/A</v>
      </c>
      <c r="E49" s="836" t="e">
        <f>VLOOKUP('1 g @'!$E$6,'DATOS @'!N10:AA61,3,FALSE)</f>
        <v>#N/A</v>
      </c>
      <c r="F49" s="837" t="e">
        <f>VLOOKUP('1 g @'!$E$6,'DATOS @'!N10:AA61,14,FALSE)</f>
        <v>#N/A</v>
      </c>
      <c r="G49" s="1207" t="e">
        <f>VLOOKUP('1 g @'!$E$6,'DATOS @'!N10:AA61,6,FALSE)</f>
        <v>#N/A</v>
      </c>
      <c r="H49" s="1207"/>
      <c r="I49" s="1235" t="e">
        <f>VLOOKUP('1 g @'!$E$6,'DATOS @'!N10:AA61,7,FALSE)</f>
        <v>#N/A</v>
      </c>
      <c r="J49" s="1235"/>
    </row>
    <row r="50" spans="1:1022 1031:2042 2051:3072 3081:4092 4101:5112 5121:6142 6151:7162 7171:8192 8201:9212 9221:10232 10241:11262 11271:12282 12291:13312 13321:14332 14341:15352 15361:16382" ht="33" customHeight="1" thickBot="1" x14ac:dyDescent="0.25">
      <c r="A50" s="1232" t="s">
        <v>344</v>
      </c>
      <c r="B50" s="1232"/>
      <c r="C50" s="1232"/>
      <c r="D50" s="835" t="e">
        <f>VLOOKUP('10 kg @'!$E$6,'DATOS @'!N10:AA61,2,FALSE)</f>
        <v>#N/A</v>
      </c>
      <c r="E50" s="836" t="e">
        <f>VLOOKUP('10 kg @'!$E$6,'DATOS @'!N10:AA61,3,FALSE)</f>
        <v>#N/A</v>
      </c>
      <c r="F50" s="837" t="e">
        <f>VLOOKUP('10 kg @'!$E$6,'DATOS @'!N10:AA61,14,FALSE)</f>
        <v>#N/A</v>
      </c>
      <c r="G50" s="1233" t="e">
        <f>VLOOKUP('10 kg @'!$E$6,'DATOS @'!N10:AA61,6,FALSE)</f>
        <v>#N/A</v>
      </c>
      <c r="H50" s="1234"/>
      <c r="I50" s="1235" t="e">
        <f>VLOOKUP('10 kg @'!$E$6,'DATOS @'!N10:AA61,7,FALSE)</f>
        <v>#N/A</v>
      </c>
      <c r="J50" s="1235"/>
    </row>
    <row r="51" spans="1:1022 1031:2042 2051:3072 3081:4092 4101:5112 5121:6142 6151:7162 7171:8192 8201:9212 9221:10232 10241:11262 11271:12282 12291:13312 13321:14332 14341:15352 15361:16382" ht="20.100000000000001" customHeight="1" x14ac:dyDescent="0.2">
      <c r="A51" s="635"/>
      <c r="B51" s="635"/>
      <c r="C51" s="635"/>
      <c r="D51" s="636"/>
      <c r="E51" s="635"/>
      <c r="F51" s="635"/>
      <c r="G51" s="635"/>
      <c r="H51" s="635"/>
      <c r="I51" s="637"/>
      <c r="J51" s="637"/>
    </row>
    <row r="52" spans="1:1022 1031:2042 2051:3072 3081:4092 4101:5112 5121:6142 6151:7162 7171:8192 8201:9212 9221:10232 10241:11262 11271:12282 12291:13312 13321:14332 14341:15352 15361:16382" ht="23.1" customHeight="1" x14ac:dyDescent="0.2">
      <c r="A52" s="1179" t="s">
        <v>282</v>
      </c>
      <c r="B52" s="1179"/>
      <c r="C52" s="1179"/>
      <c r="D52" s="1179"/>
      <c r="E52" s="1179"/>
      <c r="F52" s="1179"/>
      <c r="G52" s="1179"/>
      <c r="H52" s="1179"/>
      <c r="I52" s="1179"/>
      <c r="J52" s="1179"/>
    </row>
    <row r="53" spans="1:1022 1031:2042 2051:3072 3081:4092 4101:5112 5121:6142 6151:7162 7171:8192 8201:9212 9221:10232 10241:11262 11271:12282 12291:13312 13321:14332 14341:15352 15361:16382" ht="20.100000000000001" customHeight="1" x14ac:dyDescent="0.2">
      <c r="A53" s="631"/>
      <c r="B53" s="631"/>
    </row>
    <row r="54" spans="1:1022 1031:2042 2051:3072 3081:4092 4101:5112 5121:6142 6151:7162 7171:8192 8201:9212 9221:10232 10241:11262 11271:12282 12291:13312 13321:14332 14341:15352 15361:16382" ht="30" customHeight="1" x14ac:dyDescent="0.2">
      <c r="A54" s="1208" t="s">
        <v>316</v>
      </c>
      <c r="B54" s="1208"/>
      <c r="C54" s="1208"/>
      <c r="D54" s="1208"/>
      <c r="E54" s="1208"/>
      <c r="F54" s="1208"/>
      <c r="G54" s="1208"/>
      <c r="H54" s="1208"/>
      <c r="I54" s="1208"/>
      <c r="J54" s="1208"/>
    </row>
    <row r="55" spans="1:1022 1031:2042 2051:3072 3081:4092 4101:5112 5121:6142 6151:7162 7171:8192 8201:9212 9221:10232 10241:11262 11271:12282 12291:13312 13321:14332 14341:15352 15361:16382" ht="30" customHeight="1" x14ac:dyDescent="0.2">
      <c r="A55" s="1208"/>
      <c r="B55" s="1208"/>
      <c r="C55" s="1208"/>
      <c r="D55" s="1208"/>
      <c r="E55" s="1208"/>
      <c r="F55" s="1208"/>
      <c r="G55" s="1208"/>
      <c r="H55" s="1208"/>
      <c r="I55" s="1208"/>
      <c r="J55" s="1208"/>
    </row>
    <row r="56" spans="1:1022 1031:2042 2051:3072 3081:4092 4101:5112 5121:6142 6151:7162 7171:8192 8201:9212 9221:10232 10241:11262 11271:12282 12291:13312 13321:14332 14341:15352 15361:16382" ht="18" customHeight="1" x14ac:dyDescent="0.2">
      <c r="A56" s="689"/>
      <c r="B56" s="689"/>
      <c r="C56" s="689"/>
      <c r="D56" s="689"/>
      <c r="E56" s="689"/>
      <c r="F56" s="689"/>
      <c r="G56" s="689"/>
      <c r="H56" s="689"/>
      <c r="I56" s="689"/>
      <c r="J56" s="689"/>
    </row>
    <row r="57" spans="1:1022 1031:2042 2051:3072 3081:4092 4101:5112 5121:6142 6151:7162 7171:8192 8201:9212 9221:10232 10241:11262 11271:12282 12291:13312 13321:14332 14341:15352 15361:16382" ht="120" customHeight="1" x14ac:dyDescent="0.2">
      <c r="A57" s="1189"/>
      <c r="B57" s="1189"/>
      <c r="C57" s="1189"/>
      <c r="D57" s="1189"/>
      <c r="E57" s="1189"/>
      <c r="F57" s="1189"/>
      <c r="G57" s="1189"/>
      <c r="H57" s="1189"/>
      <c r="I57" s="1189"/>
      <c r="J57" s="1189"/>
    </row>
    <row r="58" spans="1:1022 1031:2042 2051:3072 3081:4092 4101:5112 5121:6142 6151:7162 7171:8192 8201:9212 9221:10232 10241:11262 11271:12282 12291:13312 13321:14332 14341:15352 15361:16382" ht="20.100000000000001" customHeight="1" x14ac:dyDescent="0.2">
      <c r="A58" s="689"/>
      <c r="B58" s="689"/>
      <c r="C58" s="689"/>
      <c r="D58" s="689"/>
      <c r="E58" s="689"/>
      <c r="F58" s="689"/>
    </row>
    <row r="59" spans="1:1022 1031:2042 2051:3072 3081:4092 4101:5112 5121:6142 6151:7162 7171:8192 8201:9212 9221:10232 10241:11262 11271:12282 12291:13312 13321:14332 14341:15352 15361:16382" ht="35.1" customHeight="1" x14ac:dyDescent="0.25">
      <c r="A59" s="689"/>
      <c r="B59" s="689"/>
      <c r="C59" s="689"/>
      <c r="D59" s="689"/>
      <c r="E59" s="689"/>
      <c r="F59" s="689"/>
      <c r="G59" s="1180" t="s">
        <v>24</v>
      </c>
      <c r="H59" s="1180"/>
      <c r="I59" s="1190">
        <f>I3</f>
        <v>0</v>
      </c>
      <c r="J59" s="1190"/>
    </row>
    <row r="60" spans="1:1022 1031:2042 2051:3072 3081:4092 4101:5112 5121:6142 6151:7162 7171:8192 8201:9212 9221:10232 10241:11262 11271:12282 12291:13312 13321:14332 14341:15352 15361:16382" ht="23.1" customHeight="1" x14ac:dyDescent="0.2">
      <c r="A60" s="1179" t="s">
        <v>283</v>
      </c>
      <c r="B60" s="1179"/>
      <c r="C60" s="1179"/>
      <c r="D60" s="1179"/>
      <c r="E60" s="1179"/>
      <c r="F60" s="1179"/>
      <c r="G60" s="1179"/>
      <c r="H60" s="1179"/>
      <c r="I60" s="1179"/>
      <c r="J60" s="1179"/>
    </row>
    <row r="61" spans="1:1022 1031:2042 2051:3072 3081:4092 4101:5112 5121:6142 6151:7162 7171:8192 8201:9212 9221:10232 10241:11262 11271:12282 12291:13312 13321:14332 14341:15352 15361:16382" ht="20.100000000000001" customHeight="1" thickBot="1" x14ac:dyDescent="0.25">
      <c r="A61" s="631"/>
      <c r="B61" s="631"/>
      <c r="K61" s="631"/>
      <c r="L61" s="631"/>
      <c r="U61" s="631"/>
      <c r="V61" s="631"/>
      <c r="AE61" s="631"/>
      <c r="AF61" s="631"/>
      <c r="AO61" s="631"/>
      <c r="AP61" s="631"/>
      <c r="AY61" s="631"/>
      <c r="AZ61" s="631"/>
      <c r="BI61" s="631"/>
      <c r="BJ61" s="631"/>
      <c r="BS61" s="631"/>
      <c r="BT61" s="631"/>
      <c r="CC61" s="631"/>
      <c r="CD61" s="631"/>
      <c r="CM61" s="631"/>
      <c r="CN61" s="631"/>
      <c r="CW61" s="631"/>
      <c r="CX61" s="631"/>
      <c r="DG61" s="631"/>
      <c r="DH61" s="631"/>
      <c r="DQ61" s="631"/>
      <c r="DR61" s="631"/>
      <c r="EA61" s="631"/>
      <c r="EB61" s="631"/>
      <c r="EK61" s="631"/>
      <c r="EL61" s="631"/>
      <c r="EU61" s="631"/>
      <c r="EV61" s="631"/>
      <c r="FE61" s="631"/>
      <c r="FF61" s="631"/>
      <c r="FO61" s="631"/>
      <c r="FP61" s="631"/>
      <c r="FY61" s="631"/>
      <c r="FZ61" s="631"/>
      <c r="GI61" s="631"/>
      <c r="GJ61" s="631"/>
      <c r="GS61" s="631"/>
      <c r="GT61" s="631"/>
      <c r="HC61" s="631"/>
      <c r="HD61" s="631"/>
      <c r="HM61" s="631"/>
      <c r="HN61" s="631"/>
      <c r="HW61" s="631"/>
      <c r="HX61" s="631"/>
      <c r="IG61" s="631"/>
      <c r="IH61" s="631"/>
      <c r="IQ61" s="631"/>
      <c r="IR61" s="631"/>
      <c r="JA61" s="631"/>
      <c r="JB61" s="631"/>
      <c r="JK61" s="631"/>
      <c r="JL61" s="631"/>
      <c r="JU61" s="631"/>
      <c r="JV61" s="631"/>
      <c r="KE61" s="631"/>
      <c r="KF61" s="631"/>
      <c r="KO61" s="631"/>
      <c r="KP61" s="631"/>
      <c r="KY61" s="631"/>
      <c r="KZ61" s="631"/>
      <c r="LI61" s="631"/>
      <c r="LJ61" s="631"/>
      <c r="LS61" s="631"/>
      <c r="LT61" s="631"/>
      <c r="MC61" s="631"/>
      <c r="MD61" s="631"/>
      <c r="MM61" s="631"/>
      <c r="MN61" s="631"/>
      <c r="MW61" s="631"/>
      <c r="MX61" s="631"/>
      <c r="NG61" s="631"/>
      <c r="NH61" s="631"/>
      <c r="NQ61" s="631"/>
      <c r="NR61" s="631"/>
      <c r="OA61" s="631"/>
      <c r="OB61" s="631"/>
      <c r="OK61" s="631"/>
      <c r="OL61" s="631"/>
      <c r="OU61" s="631"/>
      <c r="OV61" s="631"/>
      <c r="PE61" s="631"/>
      <c r="PF61" s="631"/>
      <c r="PO61" s="631"/>
      <c r="PP61" s="631"/>
      <c r="PY61" s="631"/>
      <c r="PZ61" s="631"/>
      <c r="QI61" s="631"/>
      <c r="QJ61" s="631"/>
      <c r="QS61" s="631"/>
      <c r="QT61" s="631"/>
      <c r="RC61" s="631"/>
      <c r="RD61" s="631"/>
      <c r="RM61" s="631"/>
      <c r="RN61" s="631"/>
      <c r="RW61" s="631"/>
      <c r="RX61" s="631"/>
      <c r="SG61" s="631"/>
      <c r="SH61" s="631"/>
      <c r="SQ61" s="631"/>
      <c r="SR61" s="631"/>
      <c r="TA61" s="631"/>
      <c r="TB61" s="631"/>
      <c r="TK61" s="631"/>
      <c r="TL61" s="631"/>
      <c r="TU61" s="631"/>
      <c r="TV61" s="631"/>
      <c r="UE61" s="631"/>
      <c r="UF61" s="631"/>
      <c r="UO61" s="631"/>
      <c r="UP61" s="631"/>
      <c r="UY61" s="631"/>
      <c r="UZ61" s="631"/>
      <c r="VI61" s="631"/>
      <c r="VJ61" s="631"/>
      <c r="VS61" s="631"/>
      <c r="VT61" s="631"/>
      <c r="WC61" s="631"/>
      <c r="WD61" s="631"/>
      <c r="WM61" s="631"/>
      <c r="WN61" s="631"/>
      <c r="WW61" s="631"/>
      <c r="WX61" s="631"/>
      <c r="XG61" s="631"/>
      <c r="XH61" s="631"/>
      <c r="XQ61" s="631"/>
      <c r="XR61" s="631"/>
      <c r="YA61" s="631"/>
      <c r="YB61" s="631"/>
      <c r="YK61" s="631"/>
      <c r="YL61" s="631"/>
      <c r="YU61" s="631"/>
      <c r="YV61" s="631"/>
      <c r="ZE61" s="631"/>
      <c r="ZF61" s="631"/>
      <c r="ZO61" s="631"/>
      <c r="ZP61" s="631"/>
      <c r="ZY61" s="631"/>
      <c r="ZZ61" s="631"/>
      <c r="AAI61" s="631"/>
      <c r="AAJ61" s="631"/>
      <c r="AAS61" s="631"/>
      <c r="AAT61" s="631"/>
      <c r="ABC61" s="631"/>
      <c r="ABD61" s="631"/>
      <c r="ABM61" s="631"/>
      <c r="ABN61" s="631"/>
      <c r="ABW61" s="631"/>
      <c r="ABX61" s="631"/>
      <c r="ACG61" s="631"/>
      <c r="ACH61" s="631"/>
      <c r="ACQ61" s="631"/>
      <c r="ACR61" s="631"/>
      <c r="ADA61" s="631"/>
      <c r="ADB61" s="631"/>
      <c r="ADK61" s="631"/>
      <c r="ADL61" s="631"/>
      <c r="ADU61" s="631"/>
      <c r="ADV61" s="631"/>
      <c r="AEE61" s="631"/>
      <c r="AEF61" s="631"/>
      <c r="AEO61" s="631"/>
      <c r="AEP61" s="631"/>
      <c r="AEY61" s="631"/>
      <c r="AEZ61" s="631"/>
      <c r="AFI61" s="631"/>
      <c r="AFJ61" s="631"/>
      <c r="AFS61" s="631"/>
      <c r="AFT61" s="631"/>
      <c r="AGC61" s="631"/>
      <c r="AGD61" s="631"/>
      <c r="AGM61" s="631"/>
      <c r="AGN61" s="631"/>
      <c r="AGW61" s="631"/>
      <c r="AGX61" s="631"/>
      <c r="AHG61" s="631"/>
      <c r="AHH61" s="631"/>
      <c r="AHQ61" s="631"/>
      <c r="AHR61" s="631"/>
      <c r="AIA61" s="631"/>
      <c r="AIB61" s="631"/>
      <c r="AIK61" s="631"/>
      <c r="AIL61" s="631"/>
      <c r="AIU61" s="631"/>
      <c r="AIV61" s="631"/>
      <c r="AJE61" s="631"/>
      <c r="AJF61" s="631"/>
      <c r="AJO61" s="631"/>
      <c r="AJP61" s="631"/>
      <c r="AJY61" s="631"/>
      <c r="AJZ61" s="631"/>
      <c r="AKI61" s="631"/>
      <c r="AKJ61" s="631"/>
      <c r="AKS61" s="631"/>
      <c r="AKT61" s="631"/>
      <c r="ALC61" s="631"/>
      <c r="ALD61" s="631"/>
      <c r="ALM61" s="631"/>
      <c r="ALN61" s="631"/>
      <c r="ALW61" s="631"/>
      <c r="ALX61" s="631"/>
      <c r="AMG61" s="631"/>
      <c r="AMH61" s="631"/>
      <c r="AMQ61" s="631"/>
      <c r="AMR61" s="631"/>
      <c r="ANA61" s="631"/>
      <c r="ANB61" s="631"/>
      <c r="ANK61" s="631"/>
      <c r="ANL61" s="631"/>
      <c r="ANU61" s="631"/>
      <c r="ANV61" s="631"/>
      <c r="AOE61" s="631"/>
      <c r="AOF61" s="631"/>
      <c r="AOO61" s="631"/>
      <c r="AOP61" s="631"/>
      <c r="AOY61" s="631"/>
      <c r="AOZ61" s="631"/>
      <c r="API61" s="631"/>
      <c r="APJ61" s="631"/>
      <c r="APS61" s="631"/>
      <c r="APT61" s="631"/>
      <c r="AQC61" s="631"/>
      <c r="AQD61" s="631"/>
      <c r="AQM61" s="631"/>
      <c r="AQN61" s="631"/>
      <c r="AQW61" s="631"/>
      <c r="AQX61" s="631"/>
      <c r="ARG61" s="631"/>
      <c r="ARH61" s="631"/>
      <c r="ARQ61" s="631"/>
      <c r="ARR61" s="631"/>
      <c r="ASA61" s="631"/>
      <c r="ASB61" s="631"/>
      <c r="ASK61" s="631"/>
      <c r="ASL61" s="631"/>
      <c r="ASU61" s="631"/>
      <c r="ASV61" s="631"/>
      <c r="ATE61" s="631"/>
      <c r="ATF61" s="631"/>
      <c r="ATO61" s="631"/>
      <c r="ATP61" s="631"/>
      <c r="ATY61" s="631"/>
      <c r="ATZ61" s="631"/>
      <c r="AUI61" s="631"/>
      <c r="AUJ61" s="631"/>
      <c r="AUS61" s="631"/>
      <c r="AUT61" s="631"/>
      <c r="AVC61" s="631"/>
      <c r="AVD61" s="631"/>
      <c r="AVM61" s="631"/>
      <c r="AVN61" s="631"/>
      <c r="AVW61" s="631"/>
      <c r="AVX61" s="631"/>
      <c r="AWG61" s="631"/>
      <c r="AWH61" s="631"/>
      <c r="AWQ61" s="631"/>
      <c r="AWR61" s="631"/>
      <c r="AXA61" s="631"/>
      <c r="AXB61" s="631"/>
      <c r="AXK61" s="631"/>
      <c r="AXL61" s="631"/>
      <c r="AXU61" s="631"/>
      <c r="AXV61" s="631"/>
      <c r="AYE61" s="631"/>
      <c r="AYF61" s="631"/>
      <c r="AYO61" s="631"/>
      <c r="AYP61" s="631"/>
      <c r="AYY61" s="631"/>
      <c r="AYZ61" s="631"/>
      <c r="AZI61" s="631"/>
      <c r="AZJ61" s="631"/>
      <c r="AZS61" s="631"/>
      <c r="AZT61" s="631"/>
      <c r="BAC61" s="631"/>
      <c r="BAD61" s="631"/>
      <c r="BAM61" s="631"/>
      <c r="BAN61" s="631"/>
      <c r="BAW61" s="631"/>
      <c r="BAX61" s="631"/>
      <c r="BBG61" s="631"/>
      <c r="BBH61" s="631"/>
      <c r="BBQ61" s="631"/>
      <c r="BBR61" s="631"/>
      <c r="BCA61" s="631"/>
      <c r="BCB61" s="631"/>
      <c r="BCK61" s="631"/>
      <c r="BCL61" s="631"/>
      <c r="BCU61" s="631"/>
      <c r="BCV61" s="631"/>
      <c r="BDE61" s="631"/>
      <c r="BDF61" s="631"/>
      <c r="BDO61" s="631"/>
      <c r="BDP61" s="631"/>
      <c r="BDY61" s="631"/>
      <c r="BDZ61" s="631"/>
      <c r="BEI61" s="631"/>
      <c r="BEJ61" s="631"/>
      <c r="BES61" s="631"/>
      <c r="BET61" s="631"/>
      <c r="BFC61" s="631"/>
      <c r="BFD61" s="631"/>
      <c r="BFM61" s="631"/>
      <c r="BFN61" s="631"/>
      <c r="BFW61" s="631"/>
      <c r="BFX61" s="631"/>
      <c r="BGG61" s="631"/>
      <c r="BGH61" s="631"/>
      <c r="BGQ61" s="631"/>
      <c r="BGR61" s="631"/>
      <c r="BHA61" s="631"/>
      <c r="BHB61" s="631"/>
      <c r="BHK61" s="631"/>
      <c r="BHL61" s="631"/>
      <c r="BHU61" s="631"/>
      <c r="BHV61" s="631"/>
      <c r="BIE61" s="631"/>
      <c r="BIF61" s="631"/>
      <c r="BIO61" s="631"/>
      <c r="BIP61" s="631"/>
      <c r="BIY61" s="631"/>
      <c r="BIZ61" s="631"/>
      <c r="BJI61" s="631"/>
      <c r="BJJ61" s="631"/>
      <c r="BJS61" s="631"/>
      <c r="BJT61" s="631"/>
      <c r="BKC61" s="631"/>
      <c r="BKD61" s="631"/>
      <c r="BKM61" s="631"/>
      <c r="BKN61" s="631"/>
      <c r="BKW61" s="631"/>
      <c r="BKX61" s="631"/>
      <c r="BLG61" s="631"/>
      <c r="BLH61" s="631"/>
      <c r="BLQ61" s="631"/>
      <c r="BLR61" s="631"/>
      <c r="BMA61" s="631"/>
      <c r="BMB61" s="631"/>
      <c r="BMK61" s="631"/>
      <c r="BML61" s="631"/>
      <c r="BMU61" s="631"/>
      <c r="BMV61" s="631"/>
      <c r="BNE61" s="631"/>
      <c r="BNF61" s="631"/>
      <c r="BNO61" s="631"/>
      <c r="BNP61" s="631"/>
      <c r="BNY61" s="631"/>
      <c r="BNZ61" s="631"/>
      <c r="BOI61" s="631"/>
      <c r="BOJ61" s="631"/>
      <c r="BOS61" s="631"/>
      <c r="BOT61" s="631"/>
      <c r="BPC61" s="631"/>
      <c r="BPD61" s="631"/>
      <c r="BPM61" s="631"/>
      <c r="BPN61" s="631"/>
      <c r="BPW61" s="631"/>
      <c r="BPX61" s="631"/>
      <c r="BQG61" s="631"/>
      <c r="BQH61" s="631"/>
      <c r="BQQ61" s="631"/>
      <c r="BQR61" s="631"/>
      <c r="BRA61" s="631"/>
      <c r="BRB61" s="631"/>
      <c r="BRK61" s="631"/>
      <c r="BRL61" s="631"/>
      <c r="BRU61" s="631"/>
      <c r="BRV61" s="631"/>
      <c r="BSE61" s="631"/>
      <c r="BSF61" s="631"/>
      <c r="BSO61" s="631"/>
      <c r="BSP61" s="631"/>
      <c r="BSY61" s="631"/>
      <c r="BSZ61" s="631"/>
      <c r="BTI61" s="631"/>
      <c r="BTJ61" s="631"/>
      <c r="BTS61" s="631"/>
      <c r="BTT61" s="631"/>
      <c r="BUC61" s="631"/>
      <c r="BUD61" s="631"/>
      <c r="BUM61" s="631"/>
      <c r="BUN61" s="631"/>
      <c r="BUW61" s="631"/>
      <c r="BUX61" s="631"/>
      <c r="BVG61" s="631"/>
      <c r="BVH61" s="631"/>
      <c r="BVQ61" s="631"/>
      <c r="BVR61" s="631"/>
      <c r="BWA61" s="631"/>
      <c r="BWB61" s="631"/>
      <c r="BWK61" s="631"/>
      <c r="BWL61" s="631"/>
      <c r="BWU61" s="631"/>
      <c r="BWV61" s="631"/>
      <c r="BXE61" s="631"/>
      <c r="BXF61" s="631"/>
      <c r="BXO61" s="631"/>
      <c r="BXP61" s="631"/>
      <c r="BXY61" s="631"/>
      <c r="BXZ61" s="631"/>
      <c r="BYI61" s="631"/>
      <c r="BYJ61" s="631"/>
      <c r="BYS61" s="631"/>
      <c r="BYT61" s="631"/>
      <c r="BZC61" s="631"/>
      <c r="BZD61" s="631"/>
      <c r="BZM61" s="631"/>
      <c r="BZN61" s="631"/>
      <c r="BZW61" s="631"/>
      <c r="BZX61" s="631"/>
      <c r="CAG61" s="631"/>
      <c r="CAH61" s="631"/>
      <c r="CAQ61" s="631"/>
      <c r="CAR61" s="631"/>
      <c r="CBA61" s="631"/>
      <c r="CBB61" s="631"/>
      <c r="CBK61" s="631"/>
      <c r="CBL61" s="631"/>
      <c r="CBU61" s="631"/>
      <c r="CBV61" s="631"/>
      <c r="CCE61" s="631"/>
      <c r="CCF61" s="631"/>
      <c r="CCO61" s="631"/>
      <c r="CCP61" s="631"/>
      <c r="CCY61" s="631"/>
      <c r="CCZ61" s="631"/>
      <c r="CDI61" s="631"/>
      <c r="CDJ61" s="631"/>
      <c r="CDS61" s="631"/>
      <c r="CDT61" s="631"/>
      <c r="CEC61" s="631"/>
      <c r="CED61" s="631"/>
      <c r="CEM61" s="631"/>
      <c r="CEN61" s="631"/>
      <c r="CEW61" s="631"/>
      <c r="CEX61" s="631"/>
      <c r="CFG61" s="631"/>
      <c r="CFH61" s="631"/>
      <c r="CFQ61" s="631"/>
      <c r="CFR61" s="631"/>
      <c r="CGA61" s="631"/>
      <c r="CGB61" s="631"/>
      <c r="CGK61" s="631"/>
      <c r="CGL61" s="631"/>
      <c r="CGU61" s="631"/>
      <c r="CGV61" s="631"/>
      <c r="CHE61" s="631"/>
      <c r="CHF61" s="631"/>
      <c r="CHO61" s="631"/>
      <c r="CHP61" s="631"/>
      <c r="CHY61" s="631"/>
      <c r="CHZ61" s="631"/>
      <c r="CII61" s="631"/>
      <c r="CIJ61" s="631"/>
      <c r="CIS61" s="631"/>
      <c r="CIT61" s="631"/>
      <c r="CJC61" s="631"/>
      <c r="CJD61" s="631"/>
      <c r="CJM61" s="631"/>
      <c r="CJN61" s="631"/>
      <c r="CJW61" s="631"/>
      <c r="CJX61" s="631"/>
      <c r="CKG61" s="631"/>
      <c r="CKH61" s="631"/>
      <c r="CKQ61" s="631"/>
      <c r="CKR61" s="631"/>
      <c r="CLA61" s="631"/>
      <c r="CLB61" s="631"/>
      <c r="CLK61" s="631"/>
      <c r="CLL61" s="631"/>
      <c r="CLU61" s="631"/>
      <c r="CLV61" s="631"/>
      <c r="CME61" s="631"/>
      <c r="CMF61" s="631"/>
      <c r="CMO61" s="631"/>
      <c r="CMP61" s="631"/>
      <c r="CMY61" s="631"/>
      <c r="CMZ61" s="631"/>
      <c r="CNI61" s="631"/>
      <c r="CNJ61" s="631"/>
      <c r="CNS61" s="631"/>
      <c r="CNT61" s="631"/>
      <c r="COC61" s="631"/>
      <c r="COD61" s="631"/>
      <c r="COM61" s="631"/>
      <c r="CON61" s="631"/>
      <c r="COW61" s="631"/>
      <c r="COX61" s="631"/>
      <c r="CPG61" s="631"/>
      <c r="CPH61" s="631"/>
      <c r="CPQ61" s="631"/>
      <c r="CPR61" s="631"/>
      <c r="CQA61" s="631"/>
      <c r="CQB61" s="631"/>
      <c r="CQK61" s="631"/>
      <c r="CQL61" s="631"/>
      <c r="CQU61" s="631"/>
      <c r="CQV61" s="631"/>
      <c r="CRE61" s="631"/>
      <c r="CRF61" s="631"/>
      <c r="CRO61" s="631"/>
      <c r="CRP61" s="631"/>
      <c r="CRY61" s="631"/>
      <c r="CRZ61" s="631"/>
      <c r="CSI61" s="631"/>
      <c r="CSJ61" s="631"/>
      <c r="CSS61" s="631"/>
      <c r="CST61" s="631"/>
      <c r="CTC61" s="631"/>
      <c r="CTD61" s="631"/>
      <c r="CTM61" s="631"/>
      <c r="CTN61" s="631"/>
      <c r="CTW61" s="631"/>
      <c r="CTX61" s="631"/>
      <c r="CUG61" s="631"/>
      <c r="CUH61" s="631"/>
      <c r="CUQ61" s="631"/>
      <c r="CUR61" s="631"/>
      <c r="CVA61" s="631"/>
      <c r="CVB61" s="631"/>
      <c r="CVK61" s="631"/>
      <c r="CVL61" s="631"/>
      <c r="CVU61" s="631"/>
      <c r="CVV61" s="631"/>
      <c r="CWE61" s="631"/>
      <c r="CWF61" s="631"/>
      <c r="CWO61" s="631"/>
      <c r="CWP61" s="631"/>
      <c r="CWY61" s="631"/>
      <c r="CWZ61" s="631"/>
      <c r="CXI61" s="631"/>
      <c r="CXJ61" s="631"/>
      <c r="CXS61" s="631"/>
      <c r="CXT61" s="631"/>
      <c r="CYC61" s="631"/>
      <c r="CYD61" s="631"/>
      <c r="CYM61" s="631"/>
      <c r="CYN61" s="631"/>
      <c r="CYW61" s="631"/>
      <c r="CYX61" s="631"/>
      <c r="CZG61" s="631"/>
      <c r="CZH61" s="631"/>
      <c r="CZQ61" s="631"/>
      <c r="CZR61" s="631"/>
      <c r="DAA61" s="631"/>
      <c r="DAB61" s="631"/>
      <c r="DAK61" s="631"/>
      <c r="DAL61" s="631"/>
      <c r="DAU61" s="631"/>
      <c r="DAV61" s="631"/>
      <c r="DBE61" s="631"/>
      <c r="DBF61" s="631"/>
      <c r="DBO61" s="631"/>
      <c r="DBP61" s="631"/>
      <c r="DBY61" s="631"/>
      <c r="DBZ61" s="631"/>
      <c r="DCI61" s="631"/>
      <c r="DCJ61" s="631"/>
      <c r="DCS61" s="631"/>
      <c r="DCT61" s="631"/>
      <c r="DDC61" s="631"/>
      <c r="DDD61" s="631"/>
      <c r="DDM61" s="631"/>
      <c r="DDN61" s="631"/>
      <c r="DDW61" s="631"/>
      <c r="DDX61" s="631"/>
      <c r="DEG61" s="631"/>
      <c r="DEH61" s="631"/>
      <c r="DEQ61" s="631"/>
      <c r="DER61" s="631"/>
      <c r="DFA61" s="631"/>
      <c r="DFB61" s="631"/>
      <c r="DFK61" s="631"/>
      <c r="DFL61" s="631"/>
      <c r="DFU61" s="631"/>
      <c r="DFV61" s="631"/>
      <c r="DGE61" s="631"/>
      <c r="DGF61" s="631"/>
      <c r="DGO61" s="631"/>
      <c r="DGP61" s="631"/>
      <c r="DGY61" s="631"/>
      <c r="DGZ61" s="631"/>
      <c r="DHI61" s="631"/>
      <c r="DHJ61" s="631"/>
      <c r="DHS61" s="631"/>
      <c r="DHT61" s="631"/>
      <c r="DIC61" s="631"/>
      <c r="DID61" s="631"/>
      <c r="DIM61" s="631"/>
      <c r="DIN61" s="631"/>
      <c r="DIW61" s="631"/>
      <c r="DIX61" s="631"/>
      <c r="DJG61" s="631"/>
      <c r="DJH61" s="631"/>
      <c r="DJQ61" s="631"/>
      <c r="DJR61" s="631"/>
      <c r="DKA61" s="631"/>
      <c r="DKB61" s="631"/>
      <c r="DKK61" s="631"/>
      <c r="DKL61" s="631"/>
      <c r="DKU61" s="631"/>
      <c r="DKV61" s="631"/>
      <c r="DLE61" s="631"/>
      <c r="DLF61" s="631"/>
      <c r="DLO61" s="631"/>
      <c r="DLP61" s="631"/>
      <c r="DLY61" s="631"/>
      <c r="DLZ61" s="631"/>
      <c r="DMI61" s="631"/>
      <c r="DMJ61" s="631"/>
      <c r="DMS61" s="631"/>
      <c r="DMT61" s="631"/>
      <c r="DNC61" s="631"/>
      <c r="DND61" s="631"/>
      <c r="DNM61" s="631"/>
      <c r="DNN61" s="631"/>
      <c r="DNW61" s="631"/>
      <c r="DNX61" s="631"/>
      <c r="DOG61" s="631"/>
      <c r="DOH61" s="631"/>
      <c r="DOQ61" s="631"/>
      <c r="DOR61" s="631"/>
      <c r="DPA61" s="631"/>
      <c r="DPB61" s="631"/>
      <c r="DPK61" s="631"/>
      <c r="DPL61" s="631"/>
      <c r="DPU61" s="631"/>
      <c r="DPV61" s="631"/>
      <c r="DQE61" s="631"/>
      <c r="DQF61" s="631"/>
      <c r="DQO61" s="631"/>
      <c r="DQP61" s="631"/>
      <c r="DQY61" s="631"/>
      <c r="DQZ61" s="631"/>
      <c r="DRI61" s="631"/>
      <c r="DRJ61" s="631"/>
      <c r="DRS61" s="631"/>
      <c r="DRT61" s="631"/>
      <c r="DSC61" s="631"/>
      <c r="DSD61" s="631"/>
      <c r="DSM61" s="631"/>
      <c r="DSN61" s="631"/>
      <c r="DSW61" s="631"/>
      <c r="DSX61" s="631"/>
      <c r="DTG61" s="631"/>
      <c r="DTH61" s="631"/>
      <c r="DTQ61" s="631"/>
      <c r="DTR61" s="631"/>
      <c r="DUA61" s="631"/>
      <c r="DUB61" s="631"/>
      <c r="DUK61" s="631"/>
      <c r="DUL61" s="631"/>
      <c r="DUU61" s="631"/>
      <c r="DUV61" s="631"/>
      <c r="DVE61" s="631"/>
      <c r="DVF61" s="631"/>
      <c r="DVO61" s="631"/>
      <c r="DVP61" s="631"/>
      <c r="DVY61" s="631"/>
      <c r="DVZ61" s="631"/>
      <c r="DWI61" s="631"/>
      <c r="DWJ61" s="631"/>
      <c r="DWS61" s="631"/>
      <c r="DWT61" s="631"/>
      <c r="DXC61" s="631"/>
      <c r="DXD61" s="631"/>
      <c r="DXM61" s="631"/>
      <c r="DXN61" s="631"/>
      <c r="DXW61" s="631"/>
      <c r="DXX61" s="631"/>
      <c r="DYG61" s="631"/>
      <c r="DYH61" s="631"/>
      <c r="DYQ61" s="631"/>
      <c r="DYR61" s="631"/>
      <c r="DZA61" s="631"/>
      <c r="DZB61" s="631"/>
      <c r="DZK61" s="631"/>
      <c r="DZL61" s="631"/>
      <c r="DZU61" s="631"/>
      <c r="DZV61" s="631"/>
      <c r="EAE61" s="631"/>
      <c r="EAF61" s="631"/>
      <c r="EAO61" s="631"/>
      <c r="EAP61" s="631"/>
      <c r="EAY61" s="631"/>
      <c r="EAZ61" s="631"/>
      <c r="EBI61" s="631"/>
      <c r="EBJ61" s="631"/>
      <c r="EBS61" s="631"/>
      <c r="EBT61" s="631"/>
      <c r="ECC61" s="631"/>
      <c r="ECD61" s="631"/>
      <c r="ECM61" s="631"/>
      <c r="ECN61" s="631"/>
      <c r="ECW61" s="631"/>
      <c r="ECX61" s="631"/>
      <c r="EDG61" s="631"/>
      <c r="EDH61" s="631"/>
      <c r="EDQ61" s="631"/>
      <c r="EDR61" s="631"/>
      <c r="EEA61" s="631"/>
      <c r="EEB61" s="631"/>
      <c r="EEK61" s="631"/>
      <c r="EEL61" s="631"/>
      <c r="EEU61" s="631"/>
      <c r="EEV61" s="631"/>
      <c r="EFE61" s="631"/>
      <c r="EFF61" s="631"/>
      <c r="EFO61" s="631"/>
      <c r="EFP61" s="631"/>
      <c r="EFY61" s="631"/>
      <c r="EFZ61" s="631"/>
      <c r="EGI61" s="631"/>
      <c r="EGJ61" s="631"/>
      <c r="EGS61" s="631"/>
      <c r="EGT61" s="631"/>
      <c r="EHC61" s="631"/>
      <c r="EHD61" s="631"/>
      <c r="EHM61" s="631"/>
      <c r="EHN61" s="631"/>
      <c r="EHW61" s="631"/>
      <c r="EHX61" s="631"/>
      <c r="EIG61" s="631"/>
      <c r="EIH61" s="631"/>
      <c r="EIQ61" s="631"/>
      <c r="EIR61" s="631"/>
      <c r="EJA61" s="631"/>
      <c r="EJB61" s="631"/>
      <c r="EJK61" s="631"/>
      <c r="EJL61" s="631"/>
      <c r="EJU61" s="631"/>
      <c r="EJV61" s="631"/>
      <c r="EKE61" s="631"/>
      <c r="EKF61" s="631"/>
      <c r="EKO61" s="631"/>
      <c r="EKP61" s="631"/>
      <c r="EKY61" s="631"/>
      <c r="EKZ61" s="631"/>
      <c r="ELI61" s="631"/>
      <c r="ELJ61" s="631"/>
      <c r="ELS61" s="631"/>
      <c r="ELT61" s="631"/>
      <c r="EMC61" s="631"/>
      <c r="EMD61" s="631"/>
      <c r="EMM61" s="631"/>
      <c r="EMN61" s="631"/>
      <c r="EMW61" s="631"/>
      <c r="EMX61" s="631"/>
      <c r="ENG61" s="631"/>
      <c r="ENH61" s="631"/>
      <c r="ENQ61" s="631"/>
      <c r="ENR61" s="631"/>
      <c r="EOA61" s="631"/>
      <c r="EOB61" s="631"/>
      <c r="EOK61" s="631"/>
      <c r="EOL61" s="631"/>
      <c r="EOU61" s="631"/>
      <c r="EOV61" s="631"/>
      <c r="EPE61" s="631"/>
      <c r="EPF61" s="631"/>
      <c r="EPO61" s="631"/>
      <c r="EPP61" s="631"/>
      <c r="EPY61" s="631"/>
      <c r="EPZ61" s="631"/>
      <c r="EQI61" s="631"/>
      <c r="EQJ61" s="631"/>
      <c r="EQS61" s="631"/>
      <c r="EQT61" s="631"/>
      <c r="ERC61" s="631"/>
      <c r="ERD61" s="631"/>
      <c r="ERM61" s="631"/>
      <c r="ERN61" s="631"/>
      <c r="ERW61" s="631"/>
      <c r="ERX61" s="631"/>
      <c r="ESG61" s="631"/>
      <c r="ESH61" s="631"/>
      <c r="ESQ61" s="631"/>
      <c r="ESR61" s="631"/>
      <c r="ETA61" s="631"/>
      <c r="ETB61" s="631"/>
      <c r="ETK61" s="631"/>
      <c r="ETL61" s="631"/>
      <c r="ETU61" s="631"/>
      <c r="ETV61" s="631"/>
      <c r="EUE61" s="631"/>
      <c r="EUF61" s="631"/>
      <c r="EUO61" s="631"/>
      <c r="EUP61" s="631"/>
      <c r="EUY61" s="631"/>
      <c r="EUZ61" s="631"/>
      <c r="EVI61" s="631"/>
      <c r="EVJ61" s="631"/>
      <c r="EVS61" s="631"/>
      <c r="EVT61" s="631"/>
      <c r="EWC61" s="631"/>
      <c r="EWD61" s="631"/>
      <c r="EWM61" s="631"/>
      <c r="EWN61" s="631"/>
      <c r="EWW61" s="631"/>
      <c r="EWX61" s="631"/>
      <c r="EXG61" s="631"/>
      <c r="EXH61" s="631"/>
      <c r="EXQ61" s="631"/>
      <c r="EXR61" s="631"/>
      <c r="EYA61" s="631"/>
      <c r="EYB61" s="631"/>
      <c r="EYK61" s="631"/>
      <c r="EYL61" s="631"/>
      <c r="EYU61" s="631"/>
      <c r="EYV61" s="631"/>
      <c r="EZE61" s="631"/>
      <c r="EZF61" s="631"/>
      <c r="EZO61" s="631"/>
      <c r="EZP61" s="631"/>
      <c r="EZY61" s="631"/>
      <c r="EZZ61" s="631"/>
      <c r="FAI61" s="631"/>
      <c r="FAJ61" s="631"/>
      <c r="FAS61" s="631"/>
      <c r="FAT61" s="631"/>
      <c r="FBC61" s="631"/>
      <c r="FBD61" s="631"/>
      <c r="FBM61" s="631"/>
      <c r="FBN61" s="631"/>
      <c r="FBW61" s="631"/>
      <c r="FBX61" s="631"/>
      <c r="FCG61" s="631"/>
      <c r="FCH61" s="631"/>
      <c r="FCQ61" s="631"/>
      <c r="FCR61" s="631"/>
      <c r="FDA61" s="631"/>
      <c r="FDB61" s="631"/>
      <c r="FDK61" s="631"/>
      <c r="FDL61" s="631"/>
      <c r="FDU61" s="631"/>
      <c r="FDV61" s="631"/>
      <c r="FEE61" s="631"/>
      <c r="FEF61" s="631"/>
      <c r="FEO61" s="631"/>
      <c r="FEP61" s="631"/>
      <c r="FEY61" s="631"/>
      <c r="FEZ61" s="631"/>
      <c r="FFI61" s="631"/>
      <c r="FFJ61" s="631"/>
      <c r="FFS61" s="631"/>
      <c r="FFT61" s="631"/>
      <c r="FGC61" s="631"/>
      <c r="FGD61" s="631"/>
      <c r="FGM61" s="631"/>
      <c r="FGN61" s="631"/>
      <c r="FGW61" s="631"/>
      <c r="FGX61" s="631"/>
      <c r="FHG61" s="631"/>
      <c r="FHH61" s="631"/>
      <c r="FHQ61" s="631"/>
      <c r="FHR61" s="631"/>
      <c r="FIA61" s="631"/>
      <c r="FIB61" s="631"/>
      <c r="FIK61" s="631"/>
      <c r="FIL61" s="631"/>
      <c r="FIU61" s="631"/>
      <c r="FIV61" s="631"/>
      <c r="FJE61" s="631"/>
      <c r="FJF61" s="631"/>
      <c r="FJO61" s="631"/>
      <c r="FJP61" s="631"/>
      <c r="FJY61" s="631"/>
      <c r="FJZ61" s="631"/>
      <c r="FKI61" s="631"/>
      <c r="FKJ61" s="631"/>
      <c r="FKS61" s="631"/>
      <c r="FKT61" s="631"/>
      <c r="FLC61" s="631"/>
      <c r="FLD61" s="631"/>
      <c r="FLM61" s="631"/>
      <c r="FLN61" s="631"/>
      <c r="FLW61" s="631"/>
      <c r="FLX61" s="631"/>
      <c r="FMG61" s="631"/>
      <c r="FMH61" s="631"/>
      <c r="FMQ61" s="631"/>
      <c r="FMR61" s="631"/>
      <c r="FNA61" s="631"/>
      <c r="FNB61" s="631"/>
      <c r="FNK61" s="631"/>
      <c r="FNL61" s="631"/>
      <c r="FNU61" s="631"/>
      <c r="FNV61" s="631"/>
      <c r="FOE61" s="631"/>
      <c r="FOF61" s="631"/>
      <c r="FOO61" s="631"/>
      <c r="FOP61" s="631"/>
      <c r="FOY61" s="631"/>
      <c r="FOZ61" s="631"/>
      <c r="FPI61" s="631"/>
      <c r="FPJ61" s="631"/>
      <c r="FPS61" s="631"/>
      <c r="FPT61" s="631"/>
      <c r="FQC61" s="631"/>
      <c r="FQD61" s="631"/>
      <c r="FQM61" s="631"/>
      <c r="FQN61" s="631"/>
      <c r="FQW61" s="631"/>
      <c r="FQX61" s="631"/>
      <c r="FRG61" s="631"/>
      <c r="FRH61" s="631"/>
      <c r="FRQ61" s="631"/>
      <c r="FRR61" s="631"/>
      <c r="FSA61" s="631"/>
      <c r="FSB61" s="631"/>
      <c r="FSK61" s="631"/>
      <c r="FSL61" s="631"/>
      <c r="FSU61" s="631"/>
      <c r="FSV61" s="631"/>
      <c r="FTE61" s="631"/>
      <c r="FTF61" s="631"/>
      <c r="FTO61" s="631"/>
      <c r="FTP61" s="631"/>
      <c r="FTY61" s="631"/>
      <c r="FTZ61" s="631"/>
      <c r="FUI61" s="631"/>
      <c r="FUJ61" s="631"/>
      <c r="FUS61" s="631"/>
      <c r="FUT61" s="631"/>
      <c r="FVC61" s="631"/>
      <c r="FVD61" s="631"/>
      <c r="FVM61" s="631"/>
      <c r="FVN61" s="631"/>
      <c r="FVW61" s="631"/>
      <c r="FVX61" s="631"/>
      <c r="FWG61" s="631"/>
      <c r="FWH61" s="631"/>
      <c r="FWQ61" s="631"/>
      <c r="FWR61" s="631"/>
      <c r="FXA61" s="631"/>
      <c r="FXB61" s="631"/>
      <c r="FXK61" s="631"/>
      <c r="FXL61" s="631"/>
      <c r="FXU61" s="631"/>
      <c r="FXV61" s="631"/>
      <c r="FYE61" s="631"/>
      <c r="FYF61" s="631"/>
      <c r="FYO61" s="631"/>
      <c r="FYP61" s="631"/>
      <c r="FYY61" s="631"/>
      <c r="FYZ61" s="631"/>
      <c r="FZI61" s="631"/>
      <c r="FZJ61" s="631"/>
      <c r="FZS61" s="631"/>
      <c r="FZT61" s="631"/>
      <c r="GAC61" s="631"/>
      <c r="GAD61" s="631"/>
      <c r="GAM61" s="631"/>
      <c r="GAN61" s="631"/>
      <c r="GAW61" s="631"/>
      <c r="GAX61" s="631"/>
      <c r="GBG61" s="631"/>
      <c r="GBH61" s="631"/>
      <c r="GBQ61" s="631"/>
      <c r="GBR61" s="631"/>
      <c r="GCA61" s="631"/>
      <c r="GCB61" s="631"/>
      <c r="GCK61" s="631"/>
      <c r="GCL61" s="631"/>
      <c r="GCU61" s="631"/>
      <c r="GCV61" s="631"/>
      <c r="GDE61" s="631"/>
      <c r="GDF61" s="631"/>
      <c r="GDO61" s="631"/>
      <c r="GDP61" s="631"/>
      <c r="GDY61" s="631"/>
      <c r="GDZ61" s="631"/>
      <c r="GEI61" s="631"/>
      <c r="GEJ61" s="631"/>
      <c r="GES61" s="631"/>
      <c r="GET61" s="631"/>
      <c r="GFC61" s="631"/>
      <c r="GFD61" s="631"/>
      <c r="GFM61" s="631"/>
      <c r="GFN61" s="631"/>
      <c r="GFW61" s="631"/>
      <c r="GFX61" s="631"/>
      <c r="GGG61" s="631"/>
      <c r="GGH61" s="631"/>
      <c r="GGQ61" s="631"/>
      <c r="GGR61" s="631"/>
      <c r="GHA61" s="631"/>
      <c r="GHB61" s="631"/>
      <c r="GHK61" s="631"/>
      <c r="GHL61" s="631"/>
      <c r="GHU61" s="631"/>
      <c r="GHV61" s="631"/>
      <c r="GIE61" s="631"/>
      <c r="GIF61" s="631"/>
      <c r="GIO61" s="631"/>
      <c r="GIP61" s="631"/>
      <c r="GIY61" s="631"/>
      <c r="GIZ61" s="631"/>
      <c r="GJI61" s="631"/>
      <c r="GJJ61" s="631"/>
      <c r="GJS61" s="631"/>
      <c r="GJT61" s="631"/>
      <c r="GKC61" s="631"/>
      <c r="GKD61" s="631"/>
      <c r="GKM61" s="631"/>
      <c r="GKN61" s="631"/>
      <c r="GKW61" s="631"/>
      <c r="GKX61" s="631"/>
      <c r="GLG61" s="631"/>
      <c r="GLH61" s="631"/>
      <c r="GLQ61" s="631"/>
      <c r="GLR61" s="631"/>
      <c r="GMA61" s="631"/>
      <c r="GMB61" s="631"/>
      <c r="GMK61" s="631"/>
      <c r="GML61" s="631"/>
      <c r="GMU61" s="631"/>
      <c r="GMV61" s="631"/>
      <c r="GNE61" s="631"/>
      <c r="GNF61" s="631"/>
      <c r="GNO61" s="631"/>
      <c r="GNP61" s="631"/>
      <c r="GNY61" s="631"/>
      <c r="GNZ61" s="631"/>
      <c r="GOI61" s="631"/>
      <c r="GOJ61" s="631"/>
      <c r="GOS61" s="631"/>
      <c r="GOT61" s="631"/>
      <c r="GPC61" s="631"/>
      <c r="GPD61" s="631"/>
      <c r="GPM61" s="631"/>
      <c r="GPN61" s="631"/>
      <c r="GPW61" s="631"/>
      <c r="GPX61" s="631"/>
      <c r="GQG61" s="631"/>
      <c r="GQH61" s="631"/>
      <c r="GQQ61" s="631"/>
      <c r="GQR61" s="631"/>
      <c r="GRA61" s="631"/>
      <c r="GRB61" s="631"/>
      <c r="GRK61" s="631"/>
      <c r="GRL61" s="631"/>
      <c r="GRU61" s="631"/>
      <c r="GRV61" s="631"/>
      <c r="GSE61" s="631"/>
      <c r="GSF61" s="631"/>
      <c r="GSO61" s="631"/>
      <c r="GSP61" s="631"/>
      <c r="GSY61" s="631"/>
      <c r="GSZ61" s="631"/>
      <c r="GTI61" s="631"/>
      <c r="GTJ61" s="631"/>
      <c r="GTS61" s="631"/>
      <c r="GTT61" s="631"/>
      <c r="GUC61" s="631"/>
      <c r="GUD61" s="631"/>
      <c r="GUM61" s="631"/>
      <c r="GUN61" s="631"/>
      <c r="GUW61" s="631"/>
      <c r="GUX61" s="631"/>
      <c r="GVG61" s="631"/>
      <c r="GVH61" s="631"/>
      <c r="GVQ61" s="631"/>
      <c r="GVR61" s="631"/>
      <c r="GWA61" s="631"/>
      <c r="GWB61" s="631"/>
      <c r="GWK61" s="631"/>
      <c r="GWL61" s="631"/>
      <c r="GWU61" s="631"/>
      <c r="GWV61" s="631"/>
      <c r="GXE61" s="631"/>
      <c r="GXF61" s="631"/>
      <c r="GXO61" s="631"/>
      <c r="GXP61" s="631"/>
      <c r="GXY61" s="631"/>
      <c r="GXZ61" s="631"/>
      <c r="GYI61" s="631"/>
      <c r="GYJ61" s="631"/>
      <c r="GYS61" s="631"/>
      <c r="GYT61" s="631"/>
      <c r="GZC61" s="631"/>
      <c r="GZD61" s="631"/>
      <c r="GZM61" s="631"/>
      <c r="GZN61" s="631"/>
      <c r="GZW61" s="631"/>
      <c r="GZX61" s="631"/>
      <c r="HAG61" s="631"/>
      <c r="HAH61" s="631"/>
      <c r="HAQ61" s="631"/>
      <c r="HAR61" s="631"/>
      <c r="HBA61" s="631"/>
      <c r="HBB61" s="631"/>
      <c r="HBK61" s="631"/>
      <c r="HBL61" s="631"/>
      <c r="HBU61" s="631"/>
      <c r="HBV61" s="631"/>
      <c r="HCE61" s="631"/>
      <c r="HCF61" s="631"/>
      <c r="HCO61" s="631"/>
      <c r="HCP61" s="631"/>
      <c r="HCY61" s="631"/>
      <c r="HCZ61" s="631"/>
      <c r="HDI61" s="631"/>
      <c r="HDJ61" s="631"/>
      <c r="HDS61" s="631"/>
      <c r="HDT61" s="631"/>
      <c r="HEC61" s="631"/>
      <c r="HED61" s="631"/>
      <c r="HEM61" s="631"/>
      <c r="HEN61" s="631"/>
      <c r="HEW61" s="631"/>
      <c r="HEX61" s="631"/>
      <c r="HFG61" s="631"/>
      <c r="HFH61" s="631"/>
      <c r="HFQ61" s="631"/>
      <c r="HFR61" s="631"/>
      <c r="HGA61" s="631"/>
      <c r="HGB61" s="631"/>
      <c r="HGK61" s="631"/>
      <c r="HGL61" s="631"/>
      <c r="HGU61" s="631"/>
      <c r="HGV61" s="631"/>
      <c r="HHE61" s="631"/>
      <c r="HHF61" s="631"/>
      <c r="HHO61" s="631"/>
      <c r="HHP61" s="631"/>
      <c r="HHY61" s="631"/>
      <c r="HHZ61" s="631"/>
      <c r="HII61" s="631"/>
      <c r="HIJ61" s="631"/>
      <c r="HIS61" s="631"/>
      <c r="HIT61" s="631"/>
      <c r="HJC61" s="631"/>
      <c r="HJD61" s="631"/>
      <c r="HJM61" s="631"/>
      <c r="HJN61" s="631"/>
      <c r="HJW61" s="631"/>
      <c r="HJX61" s="631"/>
      <c r="HKG61" s="631"/>
      <c r="HKH61" s="631"/>
      <c r="HKQ61" s="631"/>
      <c r="HKR61" s="631"/>
      <c r="HLA61" s="631"/>
      <c r="HLB61" s="631"/>
      <c r="HLK61" s="631"/>
      <c r="HLL61" s="631"/>
      <c r="HLU61" s="631"/>
      <c r="HLV61" s="631"/>
      <c r="HME61" s="631"/>
      <c r="HMF61" s="631"/>
      <c r="HMO61" s="631"/>
      <c r="HMP61" s="631"/>
      <c r="HMY61" s="631"/>
      <c r="HMZ61" s="631"/>
      <c r="HNI61" s="631"/>
      <c r="HNJ61" s="631"/>
      <c r="HNS61" s="631"/>
      <c r="HNT61" s="631"/>
      <c r="HOC61" s="631"/>
      <c r="HOD61" s="631"/>
      <c r="HOM61" s="631"/>
      <c r="HON61" s="631"/>
      <c r="HOW61" s="631"/>
      <c r="HOX61" s="631"/>
      <c r="HPG61" s="631"/>
      <c r="HPH61" s="631"/>
      <c r="HPQ61" s="631"/>
      <c r="HPR61" s="631"/>
      <c r="HQA61" s="631"/>
      <c r="HQB61" s="631"/>
      <c r="HQK61" s="631"/>
      <c r="HQL61" s="631"/>
      <c r="HQU61" s="631"/>
      <c r="HQV61" s="631"/>
      <c r="HRE61" s="631"/>
      <c r="HRF61" s="631"/>
      <c r="HRO61" s="631"/>
      <c r="HRP61" s="631"/>
      <c r="HRY61" s="631"/>
      <c r="HRZ61" s="631"/>
      <c r="HSI61" s="631"/>
      <c r="HSJ61" s="631"/>
      <c r="HSS61" s="631"/>
      <c r="HST61" s="631"/>
      <c r="HTC61" s="631"/>
      <c r="HTD61" s="631"/>
      <c r="HTM61" s="631"/>
      <c r="HTN61" s="631"/>
      <c r="HTW61" s="631"/>
      <c r="HTX61" s="631"/>
      <c r="HUG61" s="631"/>
      <c r="HUH61" s="631"/>
      <c r="HUQ61" s="631"/>
      <c r="HUR61" s="631"/>
      <c r="HVA61" s="631"/>
      <c r="HVB61" s="631"/>
      <c r="HVK61" s="631"/>
      <c r="HVL61" s="631"/>
      <c r="HVU61" s="631"/>
      <c r="HVV61" s="631"/>
      <c r="HWE61" s="631"/>
      <c r="HWF61" s="631"/>
      <c r="HWO61" s="631"/>
      <c r="HWP61" s="631"/>
      <c r="HWY61" s="631"/>
      <c r="HWZ61" s="631"/>
      <c r="HXI61" s="631"/>
      <c r="HXJ61" s="631"/>
      <c r="HXS61" s="631"/>
      <c r="HXT61" s="631"/>
      <c r="HYC61" s="631"/>
      <c r="HYD61" s="631"/>
      <c r="HYM61" s="631"/>
      <c r="HYN61" s="631"/>
      <c r="HYW61" s="631"/>
      <c r="HYX61" s="631"/>
      <c r="HZG61" s="631"/>
      <c r="HZH61" s="631"/>
      <c r="HZQ61" s="631"/>
      <c r="HZR61" s="631"/>
      <c r="IAA61" s="631"/>
      <c r="IAB61" s="631"/>
      <c r="IAK61" s="631"/>
      <c r="IAL61" s="631"/>
      <c r="IAU61" s="631"/>
      <c r="IAV61" s="631"/>
      <c r="IBE61" s="631"/>
      <c r="IBF61" s="631"/>
      <c r="IBO61" s="631"/>
      <c r="IBP61" s="631"/>
      <c r="IBY61" s="631"/>
      <c r="IBZ61" s="631"/>
      <c r="ICI61" s="631"/>
      <c r="ICJ61" s="631"/>
      <c r="ICS61" s="631"/>
      <c r="ICT61" s="631"/>
      <c r="IDC61" s="631"/>
      <c r="IDD61" s="631"/>
      <c r="IDM61" s="631"/>
      <c r="IDN61" s="631"/>
      <c r="IDW61" s="631"/>
      <c r="IDX61" s="631"/>
      <c r="IEG61" s="631"/>
      <c r="IEH61" s="631"/>
      <c r="IEQ61" s="631"/>
      <c r="IER61" s="631"/>
      <c r="IFA61" s="631"/>
      <c r="IFB61" s="631"/>
      <c r="IFK61" s="631"/>
      <c r="IFL61" s="631"/>
      <c r="IFU61" s="631"/>
      <c r="IFV61" s="631"/>
      <c r="IGE61" s="631"/>
      <c r="IGF61" s="631"/>
      <c r="IGO61" s="631"/>
      <c r="IGP61" s="631"/>
      <c r="IGY61" s="631"/>
      <c r="IGZ61" s="631"/>
      <c r="IHI61" s="631"/>
      <c r="IHJ61" s="631"/>
      <c r="IHS61" s="631"/>
      <c r="IHT61" s="631"/>
      <c r="IIC61" s="631"/>
      <c r="IID61" s="631"/>
      <c r="IIM61" s="631"/>
      <c r="IIN61" s="631"/>
      <c r="IIW61" s="631"/>
      <c r="IIX61" s="631"/>
      <c r="IJG61" s="631"/>
      <c r="IJH61" s="631"/>
      <c r="IJQ61" s="631"/>
      <c r="IJR61" s="631"/>
      <c r="IKA61" s="631"/>
      <c r="IKB61" s="631"/>
      <c r="IKK61" s="631"/>
      <c r="IKL61" s="631"/>
      <c r="IKU61" s="631"/>
      <c r="IKV61" s="631"/>
      <c r="ILE61" s="631"/>
      <c r="ILF61" s="631"/>
      <c r="ILO61" s="631"/>
      <c r="ILP61" s="631"/>
      <c r="ILY61" s="631"/>
      <c r="ILZ61" s="631"/>
      <c r="IMI61" s="631"/>
      <c r="IMJ61" s="631"/>
      <c r="IMS61" s="631"/>
      <c r="IMT61" s="631"/>
      <c r="INC61" s="631"/>
      <c r="IND61" s="631"/>
      <c r="INM61" s="631"/>
      <c r="INN61" s="631"/>
      <c r="INW61" s="631"/>
      <c r="INX61" s="631"/>
      <c r="IOG61" s="631"/>
      <c r="IOH61" s="631"/>
      <c r="IOQ61" s="631"/>
      <c r="IOR61" s="631"/>
      <c r="IPA61" s="631"/>
      <c r="IPB61" s="631"/>
      <c r="IPK61" s="631"/>
      <c r="IPL61" s="631"/>
      <c r="IPU61" s="631"/>
      <c r="IPV61" s="631"/>
      <c r="IQE61" s="631"/>
      <c r="IQF61" s="631"/>
      <c r="IQO61" s="631"/>
      <c r="IQP61" s="631"/>
      <c r="IQY61" s="631"/>
      <c r="IQZ61" s="631"/>
      <c r="IRI61" s="631"/>
      <c r="IRJ61" s="631"/>
      <c r="IRS61" s="631"/>
      <c r="IRT61" s="631"/>
      <c r="ISC61" s="631"/>
      <c r="ISD61" s="631"/>
      <c r="ISM61" s="631"/>
      <c r="ISN61" s="631"/>
      <c r="ISW61" s="631"/>
      <c r="ISX61" s="631"/>
      <c r="ITG61" s="631"/>
      <c r="ITH61" s="631"/>
      <c r="ITQ61" s="631"/>
      <c r="ITR61" s="631"/>
      <c r="IUA61" s="631"/>
      <c r="IUB61" s="631"/>
      <c r="IUK61" s="631"/>
      <c r="IUL61" s="631"/>
      <c r="IUU61" s="631"/>
      <c r="IUV61" s="631"/>
      <c r="IVE61" s="631"/>
      <c r="IVF61" s="631"/>
      <c r="IVO61" s="631"/>
      <c r="IVP61" s="631"/>
      <c r="IVY61" s="631"/>
      <c r="IVZ61" s="631"/>
      <c r="IWI61" s="631"/>
      <c r="IWJ61" s="631"/>
      <c r="IWS61" s="631"/>
      <c r="IWT61" s="631"/>
      <c r="IXC61" s="631"/>
      <c r="IXD61" s="631"/>
      <c r="IXM61" s="631"/>
      <c r="IXN61" s="631"/>
      <c r="IXW61" s="631"/>
      <c r="IXX61" s="631"/>
      <c r="IYG61" s="631"/>
      <c r="IYH61" s="631"/>
      <c r="IYQ61" s="631"/>
      <c r="IYR61" s="631"/>
      <c r="IZA61" s="631"/>
      <c r="IZB61" s="631"/>
      <c r="IZK61" s="631"/>
      <c r="IZL61" s="631"/>
      <c r="IZU61" s="631"/>
      <c r="IZV61" s="631"/>
      <c r="JAE61" s="631"/>
      <c r="JAF61" s="631"/>
      <c r="JAO61" s="631"/>
      <c r="JAP61" s="631"/>
      <c r="JAY61" s="631"/>
      <c r="JAZ61" s="631"/>
      <c r="JBI61" s="631"/>
      <c r="JBJ61" s="631"/>
      <c r="JBS61" s="631"/>
      <c r="JBT61" s="631"/>
      <c r="JCC61" s="631"/>
      <c r="JCD61" s="631"/>
      <c r="JCM61" s="631"/>
      <c r="JCN61" s="631"/>
      <c r="JCW61" s="631"/>
      <c r="JCX61" s="631"/>
      <c r="JDG61" s="631"/>
      <c r="JDH61" s="631"/>
      <c r="JDQ61" s="631"/>
      <c r="JDR61" s="631"/>
      <c r="JEA61" s="631"/>
      <c r="JEB61" s="631"/>
      <c r="JEK61" s="631"/>
      <c r="JEL61" s="631"/>
      <c r="JEU61" s="631"/>
      <c r="JEV61" s="631"/>
      <c r="JFE61" s="631"/>
      <c r="JFF61" s="631"/>
      <c r="JFO61" s="631"/>
      <c r="JFP61" s="631"/>
      <c r="JFY61" s="631"/>
      <c r="JFZ61" s="631"/>
      <c r="JGI61" s="631"/>
      <c r="JGJ61" s="631"/>
      <c r="JGS61" s="631"/>
      <c r="JGT61" s="631"/>
      <c r="JHC61" s="631"/>
      <c r="JHD61" s="631"/>
      <c r="JHM61" s="631"/>
      <c r="JHN61" s="631"/>
      <c r="JHW61" s="631"/>
      <c r="JHX61" s="631"/>
      <c r="JIG61" s="631"/>
      <c r="JIH61" s="631"/>
      <c r="JIQ61" s="631"/>
      <c r="JIR61" s="631"/>
      <c r="JJA61" s="631"/>
      <c r="JJB61" s="631"/>
      <c r="JJK61" s="631"/>
      <c r="JJL61" s="631"/>
      <c r="JJU61" s="631"/>
      <c r="JJV61" s="631"/>
      <c r="JKE61" s="631"/>
      <c r="JKF61" s="631"/>
      <c r="JKO61" s="631"/>
      <c r="JKP61" s="631"/>
      <c r="JKY61" s="631"/>
      <c r="JKZ61" s="631"/>
      <c r="JLI61" s="631"/>
      <c r="JLJ61" s="631"/>
      <c r="JLS61" s="631"/>
      <c r="JLT61" s="631"/>
      <c r="JMC61" s="631"/>
      <c r="JMD61" s="631"/>
      <c r="JMM61" s="631"/>
      <c r="JMN61" s="631"/>
      <c r="JMW61" s="631"/>
      <c r="JMX61" s="631"/>
      <c r="JNG61" s="631"/>
      <c r="JNH61" s="631"/>
      <c r="JNQ61" s="631"/>
      <c r="JNR61" s="631"/>
      <c r="JOA61" s="631"/>
      <c r="JOB61" s="631"/>
      <c r="JOK61" s="631"/>
      <c r="JOL61" s="631"/>
      <c r="JOU61" s="631"/>
      <c r="JOV61" s="631"/>
      <c r="JPE61" s="631"/>
      <c r="JPF61" s="631"/>
      <c r="JPO61" s="631"/>
      <c r="JPP61" s="631"/>
      <c r="JPY61" s="631"/>
      <c r="JPZ61" s="631"/>
      <c r="JQI61" s="631"/>
      <c r="JQJ61" s="631"/>
      <c r="JQS61" s="631"/>
      <c r="JQT61" s="631"/>
      <c r="JRC61" s="631"/>
      <c r="JRD61" s="631"/>
      <c r="JRM61" s="631"/>
      <c r="JRN61" s="631"/>
      <c r="JRW61" s="631"/>
      <c r="JRX61" s="631"/>
      <c r="JSG61" s="631"/>
      <c r="JSH61" s="631"/>
      <c r="JSQ61" s="631"/>
      <c r="JSR61" s="631"/>
      <c r="JTA61" s="631"/>
      <c r="JTB61" s="631"/>
      <c r="JTK61" s="631"/>
      <c r="JTL61" s="631"/>
      <c r="JTU61" s="631"/>
      <c r="JTV61" s="631"/>
      <c r="JUE61" s="631"/>
      <c r="JUF61" s="631"/>
      <c r="JUO61" s="631"/>
      <c r="JUP61" s="631"/>
      <c r="JUY61" s="631"/>
      <c r="JUZ61" s="631"/>
      <c r="JVI61" s="631"/>
      <c r="JVJ61" s="631"/>
      <c r="JVS61" s="631"/>
      <c r="JVT61" s="631"/>
      <c r="JWC61" s="631"/>
      <c r="JWD61" s="631"/>
      <c r="JWM61" s="631"/>
      <c r="JWN61" s="631"/>
      <c r="JWW61" s="631"/>
      <c r="JWX61" s="631"/>
      <c r="JXG61" s="631"/>
      <c r="JXH61" s="631"/>
      <c r="JXQ61" s="631"/>
      <c r="JXR61" s="631"/>
      <c r="JYA61" s="631"/>
      <c r="JYB61" s="631"/>
      <c r="JYK61" s="631"/>
      <c r="JYL61" s="631"/>
      <c r="JYU61" s="631"/>
      <c r="JYV61" s="631"/>
      <c r="JZE61" s="631"/>
      <c r="JZF61" s="631"/>
      <c r="JZO61" s="631"/>
      <c r="JZP61" s="631"/>
      <c r="JZY61" s="631"/>
      <c r="JZZ61" s="631"/>
      <c r="KAI61" s="631"/>
      <c r="KAJ61" s="631"/>
      <c r="KAS61" s="631"/>
      <c r="KAT61" s="631"/>
      <c r="KBC61" s="631"/>
      <c r="KBD61" s="631"/>
      <c r="KBM61" s="631"/>
      <c r="KBN61" s="631"/>
      <c r="KBW61" s="631"/>
      <c r="KBX61" s="631"/>
      <c r="KCG61" s="631"/>
      <c r="KCH61" s="631"/>
      <c r="KCQ61" s="631"/>
      <c r="KCR61" s="631"/>
      <c r="KDA61" s="631"/>
      <c r="KDB61" s="631"/>
      <c r="KDK61" s="631"/>
      <c r="KDL61" s="631"/>
      <c r="KDU61" s="631"/>
      <c r="KDV61" s="631"/>
      <c r="KEE61" s="631"/>
      <c r="KEF61" s="631"/>
      <c r="KEO61" s="631"/>
      <c r="KEP61" s="631"/>
      <c r="KEY61" s="631"/>
      <c r="KEZ61" s="631"/>
      <c r="KFI61" s="631"/>
      <c r="KFJ61" s="631"/>
      <c r="KFS61" s="631"/>
      <c r="KFT61" s="631"/>
      <c r="KGC61" s="631"/>
      <c r="KGD61" s="631"/>
      <c r="KGM61" s="631"/>
      <c r="KGN61" s="631"/>
      <c r="KGW61" s="631"/>
      <c r="KGX61" s="631"/>
      <c r="KHG61" s="631"/>
      <c r="KHH61" s="631"/>
      <c r="KHQ61" s="631"/>
      <c r="KHR61" s="631"/>
      <c r="KIA61" s="631"/>
      <c r="KIB61" s="631"/>
      <c r="KIK61" s="631"/>
      <c r="KIL61" s="631"/>
      <c r="KIU61" s="631"/>
      <c r="KIV61" s="631"/>
      <c r="KJE61" s="631"/>
      <c r="KJF61" s="631"/>
      <c r="KJO61" s="631"/>
      <c r="KJP61" s="631"/>
      <c r="KJY61" s="631"/>
      <c r="KJZ61" s="631"/>
      <c r="KKI61" s="631"/>
      <c r="KKJ61" s="631"/>
      <c r="KKS61" s="631"/>
      <c r="KKT61" s="631"/>
      <c r="KLC61" s="631"/>
      <c r="KLD61" s="631"/>
      <c r="KLM61" s="631"/>
      <c r="KLN61" s="631"/>
      <c r="KLW61" s="631"/>
      <c r="KLX61" s="631"/>
      <c r="KMG61" s="631"/>
      <c r="KMH61" s="631"/>
      <c r="KMQ61" s="631"/>
      <c r="KMR61" s="631"/>
      <c r="KNA61" s="631"/>
      <c r="KNB61" s="631"/>
      <c r="KNK61" s="631"/>
      <c r="KNL61" s="631"/>
      <c r="KNU61" s="631"/>
      <c r="KNV61" s="631"/>
      <c r="KOE61" s="631"/>
      <c r="KOF61" s="631"/>
      <c r="KOO61" s="631"/>
      <c r="KOP61" s="631"/>
      <c r="KOY61" s="631"/>
      <c r="KOZ61" s="631"/>
      <c r="KPI61" s="631"/>
      <c r="KPJ61" s="631"/>
      <c r="KPS61" s="631"/>
      <c r="KPT61" s="631"/>
      <c r="KQC61" s="631"/>
      <c r="KQD61" s="631"/>
      <c r="KQM61" s="631"/>
      <c r="KQN61" s="631"/>
      <c r="KQW61" s="631"/>
      <c r="KQX61" s="631"/>
      <c r="KRG61" s="631"/>
      <c r="KRH61" s="631"/>
      <c r="KRQ61" s="631"/>
      <c r="KRR61" s="631"/>
      <c r="KSA61" s="631"/>
      <c r="KSB61" s="631"/>
      <c r="KSK61" s="631"/>
      <c r="KSL61" s="631"/>
      <c r="KSU61" s="631"/>
      <c r="KSV61" s="631"/>
      <c r="KTE61" s="631"/>
      <c r="KTF61" s="631"/>
      <c r="KTO61" s="631"/>
      <c r="KTP61" s="631"/>
      <c r="KTY61" s="631"/>
      <c r="KTZ61" s="631"/>
      <c r="KUI61" s="631"/>
      <c r="KUJ61" s="631"/>
      <c r="KUS61" s="631"/>
      <c r="KUT61" s="631"/>
      <c r="KVC61" s="631"/>
      <c r="KVD61" s="631"/>
      <c r="KVM61" s="631"/>
      <c r="KVN61" s="631"/>
      <c r="KVW61" s="631"/>
      <c r="KVX61" s="631"/>
      <c r="KWG61" s="631"/>
      <c r="KWH61" s="631"/>
      <c r="KWQ61" s="631"/>
      <c r="KWR61" s="631"/>
      <c r="KXA61" s="631"/>
      <c r="KXB61" s="631"/>
      <c r="KXK61" s="631"/>
      <c r="KXL61" s="631"/>
      <c r="KXU61" s="631"/>
      <c r="KXV61" s="631"/>
      <c r="KYE61" s="631"/>
      <c r="KYF61" s="631"/>
      <c r="KYO61" s="631"/>
      <c r="KYP61" s="631"/>
      <c r="KYY61" s="631"/>
      <c r="KYZ61" s="631"/>
      <c r="KZI61" s="631"/>
      <c r="KZJ61" s="631"/>
      <c r="KZS61" s="631"/>
      <c r="KZT61" s="631"/>
      <c r="LAC61" s="631"/>
      <c r="LAD61" s="631"/>
      <c r="LAM61" s="631"/>
      <c r="LAN61" s="631"/>
      <c r="LAW61" s="631"/>
      <c r="LAX61" s="631"/>
      <c r="LBG61" s="631"/>
      <c r="LBH61" s="631"/>
      <c r="LBQ61" s="631"/>
      <c r="LBR61" s="631"/>
      <c r="LCA61" s="631"/>
      <c r="LCB61" s="631"/>
      <c r="LCK61" s="631"/>
      <c r="LCL61" s="631"/>
      <c r="LCU61" s="631"/>
      <c r="LCV61" s="631"/>
      <c r="LDE61" s="631"/>
      <c r="LDF61" s="631"/>
      <c r="LDO61" s="631"/>
      <c r="LDP61" s="631"/>
      <c r="LDY61" s="631"/>
      <c r="LDZ61" s="631"/>
      <c r="LEI61" s="631"/>
      <c r="LEJ61" s="631"/>
      <c r="LES61" s="631"/>
      <c r="LET61" s="631"/>
      <c r="LFC61" s="631"/>
      <c r="LFD61" s="631"/>
      <c r="LFM61" s="631"/>
      <c r="LFN61" s="631"/>
      <c r="LFW61" s="631"/>
      <c r="LFX61" s="631"/>
      <c r="LGG61" s="631"/>
      <c r="LGH61" s="631"/>
      <c r="LGQ61" s="631"/>
      <c r="LGR61" s="631"/>
      <c r="LHA61" s="631"/>
      <c r="LHB61" s="631"/>
      <c r="LHK61" s="631"/>
      <c r="LHL61" s="631"/>
      <c r="LHU61" s="631"/>
      <c r="LHV61" s="631"/>
      <c r="LIE61" s="631"/>
      <c r="LIF61" s="631"/>
      <c r="LIO61" s="631"/>
      <c r="LIP61" s="631"/>
      <c r="LIY61" s="631"/>
      <c r="LIZ61" s="631"/>
      <c r="LJI61" s="631"/>
      <c r="LJJ61" s="631"/>
      <c r="LJS61" s="631"/>
      <c r="LJT61" s="631"/>
      <c r="LKC61" s="631"/>
      <c r="LKD61" s="631"/>
      <c r="LKM61" s="631"/>
      <c r="LKN61" s="631"/>
      <c r="LKW61" s="631"/>
      <c r="LKX61" s="631"/>
      <c r="LLG61" s="631"/>
      <c r="LLH61" s="631"/>
      <c r="LLQ61" s="631"/>
      <c r="LLR61" s="631"/>
      <c r="LMA61" s="631"/>
      <c r="LMB61" s="631"/>
      <c r="LMK61" s="631"/>
      <c r="LML61" s="631"/>
      <c r="LMU61" s="631"/>
      <c r="LMV61" s="631"/>
      <c r="LNE61" s="631"/>
      <c r="LNF61" s="631"/>
      <c r="LNO61" s="631"/>
      <c r="LNP61" s="631"/>
      <c r="LNY61" s="631"/>
      <c r="LNZ61" s="631"/>
      <c r="LOI61" s="631"/>
      <c r="LOJ61" s="631"/>
      <c r="LOS61" s="631"/>
      <c r="LOT61" s="631"/>
      <c r="LPC61" s="631"/>
      <c r="LPD61" s="631"/>
      <c r="LPM61" s="631"/>
      <c r="LPN61" s="631"/>
      <c r="LPW61" s="631"/>
      <c r="LPX61" s="631"/>
      <c r="LQG61" s="631"/>
      <c r="LQH61" s="631"/>
      <c r="LQQ61" s="631"/>
      <c r="LQR61" s="631"/>
      <c r="LRA61" s="631"/>
      <c r="LRB61" s="631"/>
      <c r="LRK61" s="631"/>
      <c r="LRL61" s="631"/>
      <c r="LRU61" s="631"/>
      <c r="LRV61" s="631"/>
      <c r="LSE61" s="631"/>
      <c r="LSF61" s="631"/>
      <c r="LSO61" s="631"/>
      <c r="LSP61" s="631"/>
      <c r="LSY61" s="631"/>
      <c r="LSZ61" s="631"/>
      <c r="LTI61" s="631"/>
      <c r="LTJ61" s="631"/>
      <c r="LTS61" s="631"/>
      <c r="LTT61" s="631"/>
      <c r="LUC61" s="631"/>
      <c r="LUD61" s="631"/>
      <c r="LUM61" s="631"/>
      <c r="LUN61" s="631"/>
      <c r="LUW61" s="631"/>
      <c r="LUX61" s="631"/>
      <c r="LVG61" s="631"/>
      <c r="LVH61" s="631"/>
      <c r="LVQ61" s="631"/>
      <c r="LVR61" s="631"/>
      <c r="LWA61" s="631"/>
      <c r="LWB61" s="631"/>
      <c r="LWK61" s="631"/>
      <c r="LWL61" s="631"/>
      <c r="LWU61" s="631"/>
      <c r="LWV61" s="631"/>
      <c r="LXE61" s="631"/>
      <c r="LXF61" s="631"/>
      <c r="LXO61" s="631"/>
      <c r="LXP61" s="631"/>
      <c r="LXY61" s="631"/>
      <c r="LXZ61" s="631"/>
      <c r="LYI61" s="631"/>
      <c r="LYJ61" s="631"/>
      <c r="LYS61" s="631"/>
      <c r="LYT61" s="631"/>
      <c r="LZC61" s="631"/>
      <c r="LZD61" s="631"/>
      <c r="LZM61" s="631"/>
      <c r="LZN61" s="631"/>
      <c r="LZW61" s="631"/>
      <c r="LZX61" s="631"/>
      <c r="MAG61" s="631"/>
      <c r="MAH61" s="631"/>
      <c r="MAQ61" s="631"/>
      <c r="MAR61" s="631"/>
      <c r="MBA61" s="631"/>
      <c r="MBB61" s="631"/>
      <c r="MBK61" s="631"/>
      <c r="MBL61" s="631"/>
      <c r="MBU61" s="631"/>
      <c r="MBV61" s="631"/>
      <c r="MCE61" s="631"/>
      <c r="MCF61" s="631"/>
      <c r="MCO61" s="631"/>
      <c r="MCP61" s="631"/>
      <c r="MCY61" s="631"/>
      <c r="MCZ61" s="631"/>
      <c r="MDI61" s="631"/>
      <c r="MDJ61" s="631"/>
      <c r="MDS61" s="631"/>
      <c r="MDT61" s="631"/>
      <c r="MEC61" s="631"/>
      <c r="MED61" s="631"/>
      <c r="MEM61" s="631"/>
      <c r="MEN61" s="631"/>
      <c r="MEW61" s="631"/>
      <c r="MEX61" s="631"/>
      <c r="MFG61" s="631"/>
      <c r="MFH61" s="631"/>
      <c r="MFQ61" s="631"/>
      <c r="MFR61" s="631"/>
      <c r="MGA61" s="631"/>
      <c r="MGB61" s="631"/>
      <c r="MGK61" s="631"/>
      <c r="MGL61" s="631"/>
      <c r="MGU61" s="631"/>
      <c r="MGV61" s="631"/>
      <c r="MHE61" s="631"/>
      <c r="MHF61" s="631"/>
      <c r="MHO61" s="631"/>
      <c r="MHP61" s="631"/>
      <c r="MHY61" s="631"/>
      <c r="MHZ61" s="631"/>
      <c r="MII61" s="631"/>
      <c r="MIJ61" s="631"/>
      <c r="MIS61" s="631"/>
      <c r="MIT61" s="631"/>
      <c r="MJC61" s="631"/>
      <c r="MJD61" s="631"/>
      <c r="MJM61" s="631"/>
      <c r="MJN61" s="631"/>
      <c r="MJW61" s="631"/>
      <c r="MJX61" s="631"/>
      <c r="MKG61" s="631"/>
      <c r="MKH61" s="631"/>
      <c r="MKQ61" s="631"/>
      <c r="MKR61" s="631"/>
      <c r="MLA61" s="631"/>
      <c r="MLB61" s="631"/>
      <c r="MLK61" s="631"/>
      <c r="MLL61" s="631"/>
      <c r="MLU61" s="631"/>
      <c r="MLV61" s="631"/>
      <c r="MME61" s="631"/>
      <c r="MMF61" s="631"/>
      <c r="MMO61" s="631"/>
      <c r="MMP61" s="631"/>
      <c r="MMY61" s="631"/>
      <c r="MMZ61" s="631"/>
      <c r="MNI61" s="631"/>
      <c r="MNJ61" s="631"/>
      <c r="MNS61" s="631"/>
      <c r="MNT61" s="631"/>
      <c r="MOC61" s="631"/>
      <c r="MOD61" s="631"/>
      <c r="MOM61" s="631"/>
      <c r="MON61" s="631"/>
      <c r="MOW61" s="631"/>
      <c r="MOX61" s="631"/>
      <c r="MPG61" s="631"/>
      <c r="MPH61" s="631"/>
      <c r="MPQ61" s="631"/>
      <c r="MPR61" s="631"/>
      <c r="MQA61" s="631"/>
      <c r="MQB61" s="631"/>
      <c r="MQK61" s="631"/>
      <c r="MQL61" s="631"/>
      <c r="MQU61" s="631"/>
      <c r="MQV61" s="631"/>
      <c r="MRE61" s="631"/>
      <c r="MRF61" s="631"/>
      <c r="MRO61" s="631"/>
      <c r="MRP61" s="631"/>
      <c r="MRY61" s="631"/>
      <c r="MRZ61" s="631"/>
      <c r="MSI61" s="631"/>
      <c r="MSJ61" s="631"/>
      <c r="MSS61" s="631"/>
      <c r="MST61" s="631"/>
      <c r="MTC61" s="631"/>
      <c r="MTD61" s="631"/>
      <c r="MTM61" s="631"/>
      <c r="MTN61" s="631"/>
      <c r="MTW61" s="631"/>
      <c r="MTX61" s="631"/>
      <c r="MUG61" s="631"/>
      <c r="MUH61" s="631"/>
      <c r="MUQ61" s="631"/>
      <c r="MUR61" s="631"/>
      <c r="MVA61" s="631"/>
      <c r="MVB61" s="631"/>
      <c r="MVK61" s="631"/>
      <c r="MVL61" s="631"/>
      <c r="MVU61" s="631"/>
      <c r="MVV61" s="631"/>
      <c r="MWE61" s="631"/>
      <c r="MWF61" s="631"/>
      <c r="MWO61" s="631"/>
      <c r="MWP61" s="631"/>
      <c r="MWY61" s="631"/>
      <c r="MWZ61" s="631"/>
      <c r="MXI61" s="631"/>
      <c r="MXJ61" s="631"/>
      <c r="MXS61" s="631"/>
      <c r="MXT61" s="631"/>
      <c r="MYC61" s="631"/>
      <c r="MYD61" s="631"/>
      <c r="MYM61" s="631"/>
      <c r="MYN61" s="631"/>
      <c r="MYW61" s="631"/>
      <c r="MYX61" s="631"/>
      <c r="MZG61" s="631"/>
      <c r="MZH61" s="631"/>
      <c r="MZQ61" s="631"/>
      <c r="MZR61" s="631"/>
      <c r="NAA61" s="631"/>
      <c r="NAB61" s="631"/>
      <c r="NAK61" s="631"/>
      <c r="NAL61" s="631"/>
      <c r="NAU61" s="631"/>
      <c r="NAV61" s="631"/>
      <c r="NBE61" s="631"/>
      <c r="NBF61" s="631"/>
      <c r="NBO61" s="631"/>
      <c r="NBP61" s="631"/>
      <c r="NBY61" s="631"/>
      <c r="NBZ61" s="631"/>
      <c r="NCI61" s="631"/>
      <c r="NCJ61" s="631"/>
      <c r="NCS61" s="631"/>
      <c r="NCT61" s="631"/>
      <c r="NDC61" s="631"/>
      <c r="NDD61" s="631"/>
      <c r="NDM61" s="631"/>
      <c r="NDN61" s="631"/>
      <c r="NDW61" s="631"/>
      <c r="NDX61" s="631"/>
      <c r="NEG61" s="631"/>
      <c r="NEH61" s="631"/>
      <c r="NEQ61" s="631"/>
      <c r="NER61" s="631"/>
      <c r="NFA61" s="631"/>
      <c r="NFB61" s="631"/>
      <c r="NFK61" s="631"/>
      <c r="NFL61" s="631"/>
      <c r="NFU61" s="631"/>
      <c r="NFV61" s="631"/>
      <c r="NGE61" s="631"/>
      <c r="NGF61" s="631"/>
      <c r="NGO61" s="631"/>
      <c r="NGP61" s="631"/>
      <c r="NGY61" s="631"/>
      <c r="NGZ61" s="631"/>
      <c r="NHI61" s="631"/>
      <c r="NHJ61" s="631"/>
      <c r="NHS61" s="631"/>
      <c r="NHT61" s="631"/>
      <c r="NIC61" s="631"/>
      <c r="NID61" s="631"/>
      <c r="NIM61" s="631"/>
      <c r="NIN61" s="631"/>
      <c r="NIW61" s="631"/>
      <c r="NIX61" s="631"/>
      <c r="NJG61" s="631"/>
      <c r="NJH61" s="631"/>
      <c r="NJQ61" s="631"/>
      <c r="NJR61" s="631"/>
      <c r="NKA61" s="631"/>
      <c r="NKB61" s="631"/>
      <c r="NKK61" s="631"/>
      <c r="NKL61" s="631"/>
      <c r="NKU61" s="631"/>
      <c r="NKV61" s="631"/>
      <c r="NLE61" s="631"/>
      <c r="NLF61" s="631"/>
      <c r="NLO61" s="631"/>
      <c r="NLP61" s="631"/>
      <c r="NLY61" s="631"/>
      <c r="NLZ61" s="631"/>
      <c r="NMI61" s="631"/>
      <c r="NMJ61" s="631"/>
      <c r="NMS61" s="631"/>
      <c r="NMT61" s="631"/>
      <c r="NNC61" s="631"/>
      <c r="NND61" s="631"/>
      <c r="NNM61" s="631"/>
      <c r="NNN61" s="631"/>
      <c r="NNW61" s="631"/>
      <c r="NNX61" s="631"/>
      <c r="NOG61" s="631"/>
      <c r="NOH61" s="631"/>
      <c r="NOQ61" s="631"/>
      <c r="NOR61" s="631"/>
      <c r="NPA61" s="631"/>
      <c r="NPB61" s="631"/>
      <c r="NPK61" s="631"/>
      <c r="NPL61" s="631"/>
      <c r="NPU61" s="631"/>
      <c r="NPV61" s="631"/>
      <c r="NQE61" s="631"/>
      <c r="NQF61" s="631"/>
      <c r="NQO61" s="631"/>
      <c r="NQP61" s="631"/>
      <c r="NQY61" s="631"/>
      <c r="NQZ61" s="631"/>
      <c r="NRI61" s="631"/>
      <c r="NRJ61" s="631"/>
      <c r="NRS61" s="631"/>
      <c r="NRT61" s="631"/>
      <c r="NSC61" s="631"/>
      <c r="NSD61" s="631"/>
      <c r="NSM61" s="631"/>
      <c r="NSN61" s="631"/>
      <c r="NSW61" s="631"/>
      <c r="NSX61" s="631"/>
      <c r="NTG61" s="631"/>
      <c r="NTH61" s="631"/>
      <c r="NTQ61" s="631"/>
      <c r="NTR61" s="631"/>
      <c r="NUA61" s="631"/>
      <c r="NUB61" s="631"/>
      <c r="NUK61" s="631"/>
      <c r="NUL61" s="631"/>
      <c r="NUU61" s="631"/>
      <c r="NUV61" s="631"/>
      <c r="NVE61" s="631"/>
      <c r="NVF61" s="631"/>
      <c r="NVO61" s="631"/>
      <c r="NVP61" s="631"/>
      <c r="NVY61" s="631"/>
      <c r="NVZ61" s="631"/>
      <c r="NWI61" s="631"/>
      <c r="NWJ61" s="631"/>
      <c r="NWS61" s="631"/>
      <c r="NWT61" s="631"/>
      <c r="NXC61" s="631"/>
      <c r="NXD61" s="631"/>
      <c r="NXM61" s="631"/>
      <c r="NXN61" s="631"/>
      <c r="NXW61" s="631"/>
      <c r="NXX61" s="631"/>
      <c r="NYG61" s="631"/>
      <c r="NYH61" s="631"/>
      <c r="NYQ61" s="631"/>
      <c r="NYR61" s="631"/>
      <c r="NZA61" s="631"/>
      <c r="NZB61" s="631"/>
      <c r="NZK61" s="631"/>
      <c r="NZL61" s="631"/>
      <c r="NZU61" s="631"/>
      <c r="NZV61" s="631"/>
      <c r="OAE61" s="631"/>
      <c r="OAF61" s="631"/>
      <c r="OAO61" s="631"/>
      <c r="OAP61" s="631"/>
      <c r="OAY61" s="631"/>
      <c r="OAZ61" s="631"/>
      <c r="OBI61" s="631"/>
      <c r="OBJ61" s="631"/>
      <c r="OBS61" s="631"/>
      <c r="OBT61" s="631"/>
      <c r="OCC61" s="631"/>
      <c r="OCD61" s="631"/>
      <c r="OCM61" s="631"/>
      <c r="OCN61" s="631"/>
      <c r="OCW61" s="631"/>
      <c r="OCX61" s="631"/>
      <c r="ODG61" s="631"/>
      <c r="ODH61" s="631"/>
      <c r="ODQ61" s="631"/>
      <c r="ODR61" s="631"/>
      <c r="OEA61" s="631"/>
      <c r="OEB61" s="631"/>
      <c r="OEK61" s="631"/>
      <c r="OEL61" s="631"/>
      <c r="OEU61" s="631"/>
      <c r="OEV61" s="631"/>
      <c r="OFE61" s="631"/>
      <c r="OFF61" s="631"/>
      <c r="OFO61" s="631"/>
      <c r="OFP61" s="631"/>
      <c r="OFY61" s="631"/>
      <c r="OFZ61" s="631"/>
      <c r="OGI61" s="631"/>
      <c r="OGJ61" s="631"/>
      <c r="OGS61" s="631"/>
      <c r="OGT61" s="631"/>
      <c r="OHC61" s="631"/>
      <c r="OHD61" s="631"/>
      <c r="OHM61" s="631"/>
      <c r="OHN61" s="631"/>
      <c r="OHW61" s="631"/>
      <c r="OHX61" s="631"/>
      <c r="OIG61" s="631"/>
      <c r="OIH61" s="631"/>
      <c r="OIQ61" s="631"/>
      <c r="OIR61" s="631"/>
      <c r="OJA61" s="631"/>
      <c r="OJB61" s="631"/>
      <c r="OJK61" s="631"/>
      <c r="OJL61" s="631"/>
      <c r="OJU61" s="631"/>
      <c r="OJV61" s="631"/>
      <c r="OKE61" s="631"/>
      <c r="OKF61" s="631"/>
      <c r="OKO61" s="631"/>
      <c r="OKP61" s="631"/>
      <c r="OKY61" s="631"/>
      <c r="OKZ61" s="631"/>
      <c r="OLI61" s="631"/>
      <c r="OLJ61" s="631"/>
      <c r="OLS61" s="631"/>
      <c r="OLT61" s="631"/>
      <c r="OMC61" s="631"/>
      <c r="OMD61" s="631"/>
      <c r="OMM61" s="631"/>
      <c r="OMN61" s="631"/>
      <c r="OMW61" s="631"/>
      <c r="OMX61" s="631"/>
      <c r="ONG61" s="631"/>
      <c r="ONH61" s="631"/>
      <c r="ONQ61" s="631"/>
      <c r="ONR61" s="631"/>
      <c r="OOA61" s="631"/>
      <c r="OOB61" s="631"/>
      <c r="OOK61" s="631"/>
      <c r="OOL61" s="631"/>
      <c r="OOU61" s="631"/>
      <c r="OOV61" s="631"/>
      <c r="OPE61" s="631"/>
      <c r="OPF61" s="631"/>
      <c r="OPO61" s="631"/>
      <c r="OPP61" s="631"/>
      <c r="OPY61" s="631"/>
      <c r="OPZ61" s="631"/>
      <c r="OQI61" s="631"/>
      <c r="OQJ61" s="631"/>
      <c r="OQS61" s="631"/>
      <c r="OQT61" s="631"/>
      <c r="ORC61" s="631"/>
      <c r="ORD61" s="631"/>
      <c r="ORM61" s="631"/>
      <c r="ORN61" s="631"/>
      <c r="ORW61" s="631"/>
      <c r="ORX61" s="631"/>
      <c r="OSG61" s="631"/>
      <c r="OSH61" s="631"/>
      <c r="OSQ61" s="631"/>
      <c r="OSR61" s="631"/>
      <c r="OTA61" s="631"/>
      <c r="OTB61" s="631"/>
      <c r="OTK61" s="631"/>
      <c r="OTL61" s="631"/>
      <c r="OTU61" s="631"/>
      <c r="OTV61" s="631"/>
      <c r="OUE61" s="631"/>
      <c r="OUF61" s="631"/>
      <c r="OUO61" s="631"/>
      <c r="OUP61" s="631"/>
      <c r="OUY61" s="631"/>
      <c r="OUZ61" s="631"/>
      <c r="OVI61" s="631"/>
      <c r="OVJ61" s="631"/>
      <c r="OVS61" s="631"/>
      <c r="OVT61" s="631"/>
      <c r="OWC61" s="631"/>
      <c r="OWD61" s="631"/>
      <c r="OWM61" s="631"/>
      <c r="OWN61" s="631"/>
      <c r="OWW61" s="631"/>
      <c r="OWX61" s="631"/>
      <c r="OXG61" s="631"/>
      <c r="OXH61" s="631"/>
      <c r="OXQ61" s="631"/>
      <c r="OXR61" s="631"/>
      <c r="OYA61" s="631"/>
      <c r="OYB61" s="631"/>
      <c r="OYK61" s="631"/>
      <c r="OYL61" s="631"/>
      <c r="OYU61" s="631"/>
      <c r="OYV61" s="631"/>
      <c r="OZE61" s="631"/>
      <c r="OZF61" s="631"/>
      <c r="OZO61" s="631"/>
      <c r="OZP61" s="631"/>
      <c r="OZY61" s="631"/>
      <c r="OZZ61" s="631"/>
      <c r="PAI61" s="631"/>
      <c r="PAJ61" s="631"/>
      <c r="PAS61" s="631"/>
      <c r="PAT61" s="631"/>
      <c r="PBC61" s="631"/>
      <c r="PBD61" s="631"/>
      <c r="PBM61" s="631"/>
      <c r="PBN61" s="631"/>
      <c r="PBW61" s="631"/>
      <c r="PBX61" s="631"/>
      <c r="PCG61" s="631"/>
      <c r="PCH61" s="631"/>
      <c r="PCQ61" s="631"/>
      <c r="PCR61" s="631"/>
      <c r="PDA61" s="631"/>
      <c r="PDB61" s="631"/>
      <c r="PDK61" s="631"/>
      <c r="PDL61" s="631"/>
      <c r="PDU61" s="631"/>
      <c r="PDV61" s="631"/>
      <c r="PEE61" s="631"/>
      <c r="PEF61" s="631"/>
      <c r="PEO61" s="631"/>
      <c r="PEP61" s="631"/>
      <c r="PEY61" s="631"/>
      <c r="PEZ61" s="631"/>
      <c r="PFI61" s="631"/>
      <c r="PFJ61" s="631"/>
      <c r="PFS61" s="631"/>
      <c r="PFT61" s="631"/>
      <c r="PGC61" s="631"/>
      <c r="PGD61" s="631"/>
      <c r="PGM61" s="631"/>
      <c r="PGN61" s="631"/>
      <c r="PGW61" s="631"/>
      <c r="PGX61" s="631"/>
      <c r="PHG61" s="631"/>
      <c r="PHH61" s="631"/>
      <c r="PHQ61" s="631"/>
      <c r="PHR61" s="631"/>
      <c r="PIA61" s="631"/>
      <c r="PIB61" s="631"/>
      <c r="PIK61" s="631"/>
      <c r="PIL61" s="631"/>
      <c r="PIU61" s="631"/>
      <c r="PIV61" s="631"/>
      <c r="PJE61" s="631"/>
      <c r="PJF61" s="631"/>
      <c r="PJO61" s="631"/>
      <c r="PJP61" s="631"/>
      <c r="PJY61" s="631"/>
      <c r="PJZ61" s="631"/>
      <c r="PKI61" s="631"/>
      <c r="PKJ61" s="631"/>
      <c r="PKS61" s="631"/>
      <c r="PKT61" s="631"/>
      <c r="PLC61" s="631"/>
      <c r="PLD61" s="631"/>
      <c r="PLM61" s="631"/>
      <c r="PLN61" s="631"/>
      <c r="PLW61" s="631"/>
      <c r="PLX61" s="631"/>
      <c r="PMG61" s="631"/>
      <c r="PMH61" s="631"/>
      <c r="PMQ61" s="631"/>
      <c r="PMR61" s="631"/>
      <c r="PNA61" s="631"/>
      <c r="PNB61" s="631"/>
      <c r="PNK61" s="631"/>
      <c r="PNL61" s="631"/>
      <c r="PNU61" s="631"/>
      <c r="PNV61" s="631"/>
      <c r="POE61" s="631"/>
      <c r="POF61" s="631"/>
      <c r="POO61" s="631"/>
      <c r="POP61" s="631"/>
      <c r="POY61" s="631"/>
      <c r="POZ61" s="631"/>
      <c r="PPI61" s="631"/>
      <c r="PPJ61" s="631"/>
      <c r="PPS61" s="631"/>
      <c r="PPT61" s="631"/>
      <c r="PQC61" s="631"/>
      <c r="PQD61" s="631"/>
      <c r="PQM61" s="631"/>
      <c r="PQN61" s="631"/>
      <c r="PQW61" s="631"/>
      <c r="PQX61" s="631"/>
      <c r="PRG61" s="631"/>
      <c r="PRH61" s="631"/>
      <c r="PRQ61" s="631"/>
      <c r="PRR61" s="631"/>
      <c r="PSA61" s="631"/>
      <c r="PSB61" s="631"/>
      <c r="PSK61" s="631"/>
      <c r="PSL61" s="631"/>
      <c r="PSU61" s="631"/>
      <c r="PSV61" s="631"/>
      <c r="PTE61" s="631"/>
      <c r="PTF61" s="631"/>
      <c r="PTO61" s="631"/>
      <c r="PTP61" s="631"/>
      <c r="PTY61" s="631"/>
      <c r="PTZ61" s="631"/>
      <c r="PUI61" s="631"/>
      <c r="PUJ61" s="631"/>
      <c r="PUS61" s="631"/>
      <c r="PUT61" s="631"/>
      <c r="PVC61" s="631"/>
      <c r="PVD61" s="631"/>
      <c r="PVM61" s="631"/>
      <c r="PVN61" s="631"/>
      <c r="PVW61" s="631"/>
      <c r="PVX61" s="631"/>
      <c r="PWG61" s="631"/>
      <c r="PWH61" s="631"/>
      <c r="PWQ61" s="631"/>
      <c r="PWR61" s="631"/>
      <c r="PXA61" s="631"/>
      <c r="PXB61" s="631"/>
      <c r="PXK61" s="631"/>
      <c r="PXL61" s="631"/>
      <c r="PXU61" s="631"/>
      <c r="PXV61" s="631"/>
      <c r="PYE61" s="631"/>
      <c r="PYF61" s="631"/>
      <c r="PYO61" s="631"/>
      <c r="PYP61" s="631"/>
      <c r="PYY61" s="631"/>
      <c r="PYZ61" s="631"/>
      <c r="PZI61" s="631"/>
      <c r="PZJ61" s="631"/>
      <c r="PZS61" s="631"/>
      <c r="PZT61" s="631"/>
      <c r="QAC61" s="631"/>
      <c r="QAD61" s="631"/>
      <c r="QAM61" s="631"/>
      <c r="QAN61" s="631"/>
      <c r="QAW61" s="631"/>
      <c r="QAX61" s="631"/>
      <c r="QBG61" s="631"/>
      <c r="QBH61" s="631"/>
      <c r="QBQ61" s="631"/>
      <c r="QBR61" s="631"/>
      <c r="QCA61" s="631"/>
      <c r="QCB61" s="631"/>
      <c r="QCK61" s="631"/>
      <c r="QCL61" s="631"/>
      <c r="QCU61" s="631"/>
      <c r="QCV61" s="631"/>
      <c r="QDE61" s="631"/>
      <c r="QDF61" s="631"/>
      <c r="QDO61" s="631"/>
      <c r="QDP61" s="631"/>
      <c r="QDY61" s="631"/>
      <c r="QDZ61" s="631"/>
      <c r="QEI61" s="631"/>
      <c r="QEJ61" s="631"/>
      <c r="QES61" s="631"/>
      <c r="QET61" s="631"/>
      <c r="QFC61" s="631"/>
      <c r="QFD61" s="631"/>
      <c r="QFM61" s="631"/>
      <c r="QFN61" s="631"/>
      <c r="QFW61" s="631"/>
      <c r="QFX61" s="631"/>
      <c r="QGG61" s="631"/>
      <c r="QGH61" s="631"/>
      <c r="QGQ61" s="631"/>
      <c r="QGR61" s="631"/>
      <c r="QHA61" s="631"/>
      <c r="QHB61" s="631"/>
      <c r="QHK61" s="631"/>
      <c r="QHL61" s="631"/>
      <c r="QHU61" s="631"/>
      <c r="QHV61" s="631"/>
      <c r="QIE61" s="631"/>
      <c r="QIF61" s="631"/>
      <c r="QIO61" s="631"/>
      <c r="QIP61" s="631"/>
      <c r="QIY61" s="631"/>
      <c r="QIZ61" s="631"/>
      <c r="QJI61" s="631"/>
      <c r="QJJ61" s="631"/>
      <c r="QJS61" s="631"/>
      <c r="QJT61" s="631"/>
      <c r="QKC61" s="631"/>
      <c r="QKD61" s="631"/>
      <c r="QKM61" s="631"/>
      <c r="QKN61" s="631"/>
      <c r="QKW61" s="631"/>
      <c r="QKX61" s="631"/>
      <c r="QLG61" s="631"/>
      <c r="QLH61" s="631"/>
      <c r="QLQ61" s="631"/>
      <c r="QLR61" s="631"/>
      <c r="QMA61" s="631"/>
      <c r="QMB61" s="631"/>
      <c r="QMK61" s="631"/>
      <c r="QML61" s="631"/>
      <c r="QMU61" s="631"/>
      <c r="QMV61" s="631"/>
      <c r="QNE61" s="631"/>
      <c r="QNF61" s="631"/>
      <c r="QNO61" s="631"/>
      <c r="QNP61" s="631"/>
      <c r="QNY61" s="631"/>
      <c r="QNZ61" s="631"/>
      <c r="QOI61" s="631"/>
      <c r="QOJ61" s="631"/>
      <c r="QOS61" s="631"/>
      <c r="QOT61" s="631"/>
      <c r="QPC61" s="631"/>
      <c r="QPD61" s="631"/>
      <c r="QPM61" s="631"/>
      <c r="QPN61" s="631"/>
      <c r="QPW61" s="631"/>
      <c r="QPX61" s="631"/>
      <c r="QQG61" s="631"/>
      <c r="QQH61" s="631"/>
      <c r="QQQ61" s="631"/>
      <c r="QQR61" s="631"/>
      <c r="QRA61" s="631"/>
      <c r="QRB61" s="631"/>
      <c r="QRK61" s="631"/>
      <c r="QRL61" s="631"/>
      <c r="QRU61" s="631"/>
      <c r="QRV61" s="631"/>
      <c r="QSE61" s="631"/>
      <c r="QSF61" s="631"/>
      <c r="QSO61" s="631"/>
      <c r="QSP61" s="631"/>
      <c r="QSY61" s="631"/>
      <c r="QSZ61" s="631"/>
      <c r="QTI61" s="631"/>
      <c r="QTJ61" s="631"/>
      <c r="QTS61" s="631"/>
      <c r="QTT61" s="631"/>
      <c r="QUC61" s="631"/>
      <c r="QUD61" s="631"/>
      <c r="QUM61" s="631"/>
      <c r="QUN61" s="631"/>
      <c r="QUW61" s="631"/>
      <c r="QUX61" s="631"/>
      <c r="QVG61" s="631"/>
      <c r="QVH61" s="631"/>
      <c r="QVQ61" s="631"/>
      <c r="QVR61" s="631"/>
      <c r="QWA61" s="631"/>
      <c r="QWB61" s="631"/>
      <c r="QWK61" s="631"/>
      <c r="QWL61" s="631"/>
      <c r="QWU61" s="631"/>
      <c r="QWV61" s="631"/>
      <c r="QXE61" s="631"/>
      <c r="QXF61" s="631"/>
      <c r="QXO61" s="631"/>
      <c r="QXP61" s="631"/>
      <c r="QXY61" s="631"/>
      <c r="QXZ61" s="631"/>
      <c r="QYI61" s="631"/>
      <c r="QYJ61" s="631"/>
      <c r="QYS61" s="631"/>
      <c r="QYT61" s="631"/>
      <c r="QZC61" s="631"/>
      <c r="QZD61" s="631"/>
      <c r="QZM61" s="631"/>
      <c r="QZN61" s="631"/>
      <c r="QZW61" s="631"/>
      <c r="QZX61" s="631"/>
      <c r="RAG61" s="631"/>
      <c r="RAH61" s="631"/>
      <c r="RAQ61" s="631"/>
      <c r="RAR61" s="631"/>
      <c r="RBA61" s="631"/>
      <c r="RBB61" s="631"/>
      <c r="RBK61" s="631"/>
      <c r="RBL61" s="631"/>
      <c r="RBU61" s="631"/>
      <c r="RBV61" s="631"/>
      <c r="RCE61" s="631"/>
      <c r="RCF61" s="631"/>
      <c r="RCO61" s="631"/>
      <c r="RCP61" s="631"/>
      <c r="RCY61" s="631"/>
      <c r="RCZ61" s="631"/>
      <c r="RDI61" s="631"/>
      <c r="RDJ61" s="631"/>
      <c r="RDS61" s="631"/>
      <c r="RDT61" s="631"/>
      <c r="REC61" s="631"/>
      <c r="RED61" s="631"/>
      <c r="REM61" s="631"/>
      <c r="REN61" s="631"/>
      <c r="REW61" s="631"/>
      <c r="REX61" s="631"/>
      <c r="RFG61" s="631"/>
      <c r="RFH61" s="631"/>
      <c r="RFQ61" s="631"/>
      <c r="RFR61" s="631"/>
      <c r="RGA61" s="631"/>
      <c r="RGB61" s="631"/>
      <c r="RGK61" s="631"/>
      <c r="RGL61" s="631"/>
      <c r="RGU61" s="631"/>
      <c r="RGV61" s="631"/>
      <c r="RHE61" s="631"/>
      <c r="RHF61" s="631"/>
      <c r="RHO61" s="631"/>
      <c r="RHP61" s="631"/>
      <c r="RHY61" s="631"/>
      <c r="RHZ61" s="631"/>
      <c r="RII61" s="631"/>
      <c r="RIJ61" s="631"/>
      <c r="RIS61" s="631"/>
      <c r="RIT61" s="631"/>
      <c r="RJC61" s="631"/>
      <c r="RJD61" s="631"/>
      <c r="RJM61" s="631"/>
      <c r="RJN61" s="631"/>
      <c r="RJW61" s="631"/>
      <c r="RJX61" s="631"/>
      <c r="RKG61" s="631"/>
      <c r="RKH61" s="631"/>
      <c r="RKQ61" s="631"/>
      <c r="RKR61" s="631"/>
      <c r="RLA61" s="631"/>
      <c r="RLB61" s="631"/>
      <c r="RLK61" s="631"/>
      <c r="RLL61" s="631"/>
      <c r="RLU61" s="631"/>
      <c r="RLV61" s="631"/>
      <c r="RME61" s="631"/>
      <c r="RMF61" s="631"/>
      <c r="RMO61" s="631"/>
      <c r="RMP61" s="631"/>
      <c r="RMY61" s="631"/>
      <c r="RMZ61" s="631"/>
      <c r="RNI61" s="631"/>
      <c r="RNJ61" s="631"/>
      <c r="RNS61" s="631"/>
      <c r="RNT61" s="631"/>
      <c r="ROC61" s="631"/>
      <c r="ROD61" s="631"/>
      <c r="ROM61" s="631"/>
      <c r="RON61" s="631"/>
      <c r="ROW61" s="631"/>
      <c r="ROX61" s="631"/>
      <c r="RPG61" s="631"/>
      <c r="RPH61" s="631"/>
      <c r="RPQ61" s="631"/>
      <c r="RPR61" s="631"/>
      <c r="RQA61" s="631"/>
      <c r="RQB61" s="631"/>
      <c r="RQK61" s="631"/>
      <c r="RQL61" s="631"/>
      <c r="RQU61" s="631"/>
      <c r="RQV61" s="631"/>
      <c r="RRE61" s="631"/>
      <c r="RRF61" s="631"/>
      <c r="RRO61" s="631"/>
      <c r="RRP61" s="631"/>
      <c r="RRY61" s="631"/>
      <c r="RRZ61" s="631"/>
      <c r="RSI61" s="631"/>
      <c r="RSJ61" s="631"/>
      <c r="RSS61" s="631"/>
      <c r="RST61" s="631"/>
      <c r="RTC61" s="631"/>
      <c r="RTD61" s="631"/>
      <c r="RTM61" s="631"/>
      <c r="RTN61" s="631"/>
      <c r="RTW61" s="631"/>
      <c r="RTX61" s="631"/>
      <c r="RUG61" s="631"/>
      <c r="RUH61" s="631"/>
      <c r="RUQ61" s="631"/>
      <c r="RUR61" s="631"/>
      <c r="RVA61" s="631"/>
      <c r="RVB61" s="631"/>
      <c r="RVK61" s="631"/>
      <c r="RVL61" s="631"/>
      <c r="RVU61" s="631"/>
      <c r="RVV61" s="631"/>
      <c r="RWE61" s="631"/>
      <c r="RWF61" s="631"/>
      <c r="RWO61" s="631"/>
      <c r="RWP61" s="631"/>
      <c r="RWY61" s="631"/>
      <c r="RWZ61" s="631"/>
      <c r="RXI61" s="631"/>
      <c r="RXJ61" s="631"/>
      <c r="RXS61" s="631"/>
      <c r="RXT61" s="631"/>
      <c r="RYC61" s="631"/>
      <c r="RYD61" s="631"/>
      <c r="RYM61" s="631"/>
      <c r="RYN61" s="631"/>
      <c r="RYW61" s="631"/>
      <c r="RYX61" s="631"/>
      <c r="RZG61" s="631"/>
      <c r="RZH61" s="631"/>
      <c r="RZQ61" s="631"/>
      <c r="RZR61" s="631"/>
      <c r="SAA61" s="631"/>
      <c r="SAB61" s="631"/>
      <c r="SAK61" s="631"/>
      <c r="SAL61" s="631"/>
      <c r="SAU61" s="631"/>
      <c r="SAV61" s="631"/>
      <c r="SBE61" s="631"/>
      <c r="SBF61" s="631"/>
      <c r="SBO61" s="631"/>
      <c r="SBP61" s="631"/>
      <c r="SBY61" s="631"/>
      <c r="SBZ61" s="631"/>
      <c r="SCI61" s="631"/>
      <c r="SCJ61" s="631"/>
      <c r="SCS61" s="631"/>
      <c r="SCT61" s="631"/>
      <c r="SDC61" s="631"/>
      <c r="SDD61" s="631"/>
      <c r="SDM61" s="631"/>
      <c r="SDN61" s="631"/>
      <c r="SDW61" s="631"/>
      <c r="SDX61" s="631"/>
      <c r="SEG61" s="631"/>
      <c r="SEH61" s="631"/>
      <c r="SEQ61" s="631"/>
      <c r="SER61" s="631"/>
      <c r="SFA61" s="631"/>
      <c r="SFB61" s="631"/>
      <c r="SFK61" s="631"/>
      <c r="SFL61" s="631"/>
      <c r="SFU61" s="631"/>
      <c r="SFV61" s="631"/>
      <c r="SGE61" s="631"/>
      <c r="SGF61" s="631"/>
      <c r="SGO61" s="631"/>
      <c r="SGP61" s="631"/>
      <c r="SGY61" s="631"/>
      <c r="SGZ61" s="631"/>
      <c r="SHI61" s="631"/>
      <c r="SHJ61" s="631"/>
      <c r="SHS61" s="631"/>
      <c r="SHT61" s="631"/>
      <c r="SIC61" s="631"/>
      <c r="SID61" s="631"/>
      <c r="SIM61" s="631"/>
      <c r="SIN61" s="631"/>
      <c r="SIW61" s="631"/>
      <c r="SIX61" s="631"/>
      <c r="SJG61" s="631"/>
      <c r="SJH61" s="631"/>
      <c r="SJQ61" s="631"/>
      <c r="SJR61" s="631"/>
      <c r="SKA61" s="631"/>
      <c r="SKB61" s="631"/>
      <c r="SKK61" s="631"/>
      <c r="SKL61" s="631"/>
      <c r="SKU61" s="631"/>
      <c r="SKV61" s="631"/>
      <c r="SLE61" s="631"/>
      <c r="SLF61" s="631"/>
      <c r="SLO61" s="631"/>
      <c r="SLP61" s="631"/>
      <c r="SLY61" s="631"/>
      <c r="SLZ61" s="631"/>
      <c r="SMI61" s="631"/>
      <c r="SMJ61" s="631"/>
      <c r="SMS61" s="631"/>
      <c r="SMT61" s="631"/>
      <c r="SNC61" s="631"/>
      <c r="SND61" s="631"/>
      <c r="SNM61" s="631"/>
      <c r="SNN61" s="631"/>
      <c r="SNW61" s="631"/>
      <c r="SNX61" s="631"/>
      <c r="SOG61" s="631"/>
      <c r="SOH61" s="631"/>
      <c r="SOQ61" s="631"/>
      <c r="SOR61" s="631"/>
      <c r="SPA61" s="631"/>
      <c r="SPB61" s="631"/>
      <c r="SPK61" s="631"/>
      <c r="SPL61" s="631"/>
      <c r="SPU61" s="631"/>
      <c r="SPV61" s="631"/>
      <c r="SQE61" s="631"/>
      <c r="SQF61" s="631"/>
      <c r="SQO61" s="631"/>
      <c r="SQP61" s="631"/>
      <c r="SQY61" s="631"/>
      <c r="SQZ61" s="631"/>
      <c r="SRI61" s="631"/>
      <c r="SRJ61" s="631"/>
      <c r="SRS61" s="631"/>
      <c r="SRT61" s="631"/>
      <c r="SSC61" s="631"/>
      <c r="SSD61" s="631"/>
      <c r="SSM61" s="631"/>
      <c r="SSN61" s="631"/>
      <c r="SSW61" s="631"/>
      <c r="SSX61" s="631"/>
      <c r="STG61" s="631"/>
      <c r="STH61" s="631"/>
      <c r="STQ61" s="631"/>
      <c r="STR61" s="631"/>
      <c r="SUA61" s="631"/>
      <c r="SUB61" s="631"/>
      <c r="SUK61" s="631"/>
      <c r="SUL61" s="631"/>
      <c r="SUU61" s="631"/>
      <c r="SUV61" s="631"/>
      <c r="SVE61" s="631"/>
      <c r="SVF61" s="631"/>
      <c r="SVO61" s="631"/>
      <c r="SVP61" s="631"/>
      <c r="SVY61" s="631"/>
      <c r="SVZ61" s="631"/>
      <c r="SWI61" s="631"/>
      <c r="SWJ61" s="631"/>
      <c r="SWS61" s="631"/>
      <c r="SWT61" s="631"/>
      <c r="SXC61" s="631"/>
      <c r="SXD61" s="631"/>
      <c r="SXM61" s="631"/>
      <c r="SXN61" s="631"/>
      <c r="SXW61" s="631"/>
      <c r="SXX61" s="631"/>
      <c r="SYG61" s="631"/>
      <c r="SYH61" s="631"/>
      <c r="SYQ61" s="631"/>
      <c r="SYR61" s="631"/>
      <c r="SZA61" s="631"/>
      <c r="SZB61" s="631"/>
      <c r="SZK61" s="631"/>
      <c r="SZL61" s="631"/>
      <c r="SZU61" s="631"/>
      <c r="SZV61" s="631"/>
      <c r="TAE61" s="631"/>
      <c r="TAF61" s="631"/>
      <c r="TAO61" s="631"/>
      <c r="TAP61" s="631"/>
      <c r="TAY61" s="631"/>
      <c r="TAZ61" s="631"/>
      <c r="TBI61" s="631"/>
      <c r="TBJ61" s="631"/>
      <c r="TBS61" s="631"/>
      <c r="TBT61" s="631"/>
      <c r="TCC61" s="631"/>
      <c r="TCD61" s="631"/>
      <c r="TCM61" s="631"/>
      <c r="TCN61" s="631"/>
      <c r="TCW61" s="631"/>
      <c r="TCX61" s="631"/>
      <c r="TDG61" s="631"/>
      <c r="TDH61" s="631"/>
      <c r="TDQ61" s="631"/>
      <c r="TDR61" s="631"/>
      <c r="TEA61" s="631"/>
      <c r="TEB61" s="631"/>
      <c r="TEK61" s="631"/>
      <c r="TEL61" s="631"/>
      <c r="TEU61" s="631"/>
      <c r="TEV61" s="631"/>
      <c r="TFE61" s="631"/>
      <c r="TFF61" s="631"/>
      <c r="TFO61" s="631"/>
      <c r="TFP61" s="631"/>
      <c r="TFY61" s="631"/>
      <c r="TFZ61" s="631"/>
      <c r="TGI61" s="631"/>
      <c r="TGJ61" s="631"/>
      <c r="TGS61" s="631"/>
      <c r="TGT61" s="631"/>
      <c r="THC61" s="631"/>
      <c r="THD61" s="631"/>
      <c r="THM61" s="631"/>
      <c r="THN61" s="631"/>
      <c r="THW61" s="631"/>
      <c r="THX61" s="631"/>
      <c r="TIG61" s="631"/>
      <c r="TIH61" s="631"/>
      <c r="TIQ61" s="631"/>
      <c r="TIR61" s="631"/>
      <c r="TJA61" s="631"/>
      <c r="TJB61" s="631"/>
      <c r="TJK61" s="631"/>
      <c r="TJL61" s="631"/>
      <c r="TJU61" s="631"/>
      <c r="TJV61" s="631"/>
      <c r="TKE61" s="631"/>
      <c r="TKF61" s="631"/>
      <c r="TKO61" s="631"/>
      <c r="TKP61" s="631"/>
      <c r="TKY61" s="631"/>
      <c r="TKZ61" s="631"/>
      <c r="TLI61" s="631"/>
      <c r="TLJ61" s="631"/>
      <c r="TLS61" s="631"/>
      <c r="TLT61" s="631"/>
      <c r="TMC61" s="631"/>
      <c r="TMD61" s="631"/>
      <c r="TMM61" s="631"/>
      <c r="TMN61" s="631"/>
      <c r="TMW61" s="631"/>
      <c r="TMX61" s="631"/>
      <c r="TNG61" s="631"/>
      <c r="TNH61" s="631"/>
      <c r="TNQ61" s="631"/>
      <c r="TNR61" s="631"/>
      <c r="TOA61" s="631"/>
      <c r="TOB61" s="631"/>
      <c r="TOK61" s="631"/>
      <c r="TOL61" s="631"/>
      <c r="TOU61" s="631"/>
      <c r="TOV61" s="631"/>
      <c r="TPE61" s="631"/>
      <c r="TPF61" s="631"/>
      <c r="TPO61" s="631"/>
      <c r="TPP61" s="631"/>
      <c r="TPY61" s="631"/>
      <c r="TPZ61" s="631"/>
      <c r="TQI61" s="631"/>
      <c r="TQJ61" s="631"/>
      <c r="TQS61" s="631"/>
      <c r="TQT61" s="631"/>
      <c r="TRC61" s="631"/>
      <c r="TRD61" s="631"/>
      <c r="TRM61" s="631"/>
      <c r="TRN61" s="631"/>
      <c r="TRW61" s="631"/>
      <c r="TRX61" s="631"/>
      <c r="TSG61" s="631"/>
      <c r="TSH61" s="631"/>
      <c r="TSQ61" s="631"/>
      <c r="TSR61" s="631"/>
      <c r="TTA61" s="631"/>
      <c r="TTB61" s="631"/>
      <c r="TTK61" s="631"/>
      <c r="TTL61" s="631"/>
      <c r="TTU61" s="631"/>
      <c r="TTV61" s="631"/>
      <c r="TUE61" s="631"/>
      <c r="TUF61" s="631"/>
      <c r="TUO61" s="631"/>
      <c r="TUP61" s="631"/>
      <c r="TUY61" s="631"/>
      <c r="TUZ61" s="631"/>
      <c r="TVI61" s="631"/>
      <c r="TVJ61" s="631"/>
      <c r="TVS61" s="631"/>
      <c r="TVT61" s="631"/>
      <c r="TWC61" s="631"/>
      <c r="TWD61" s="631"/>
      <c r="TWM61" s="631"/>
      <c r="TWN61" s="631"/>
      <c r="TWW61" s="631"/>
      <c r="TWX61" s="631"/>
      <c r="TXG61" s="631"/>
      <c r="TXH61" s="631"/>
      <c r="TXQ61" s="631"/>
      <c r="TXR61" s="631"/>
      <c r="TYA61" s="631"/>
      <c r="TYB61" s="631"/>
      <c r="TYK61" s="631"/>
      <c r="TYL61" s="631"/>
      <c r="TYU61" s="631"/>
      <c r="TYV61" s="631"/>
      <c r="TZE61" s="631"/>
      <c r="TZF61" s="631"/>
      <c r="TZO61" s="631"/>
      <c r="TZP61" s="631"/>
      <c r="TZY61" s="631"/>
      <c r="TZZ61" s="631"/>
      <c r="UAI61" s="631"/>
      <c r="UAJ61" s="631"/>
      <c r="UAS61" s="631"/>
      <c r="UAT61" s="631"/>
      <c r="UBC61" s="631"/>
      <c r="UBD61" s="631"/>
      <c r="UBM61" s="631"/>
      <c r="UBN61" s="631"/>
      <c r="UBW61" s="631"/>
      <c r="UBX61" s="631"/>
      <c r="UCG61" s="631"/>
      <c r="UCH61" s="631"/>
      <c r="UCQ61" s="631"/>
      <c r="UCR61" s="631"/>
      <c r="UDA61" s="631"/>
      <c r="UDB61" s="631"/>
      <c r="UDK61" s="631"/>
      <c r="UDL61" s="631"/>
      <c r="UDU61" s="631"/>
      <c r="UDV61" s="631"/>
      <c r="UEE61" s="631"/>
      <c r="UEF61" s="631"/>
      <c r="UEO61" s="631"/>
      <c r="UEP61" s="631"/>
      <c r="UEY61" s="631"/>
      <c r="UEZ61" s="631"/>
      <c r="UFI61" s="631"/>
      <c r="UFJ61" s="631"/>
      <c r="UFS61" s="631"/>
      <c r="UFT61" s="631"/>
      <c r="UGC61" s="631"/>
      <c r="UGD61" s="631"/>
      <c r="UGM61" s="631"/>
      <c r="UGN61" s="631"/>
      <c r="UGW61" s="631"/>
      <c r="UGX61" s="631"/>
      <c r="UHG61" s="631"/>
      <c r="UHH61" s="631"/>
      <c r="UHQ61" s="631"/>
      <c r="UHR61" s="631"/>
      <c r="UIA61" s="631"/>
      <c r="UIB61" s="631"/>
      <c r="UIK61" s="631"/>
      <c r="UIL61" s="631"/>
      <c r="UIU61" s="631"/>
      <c r="UIV61" s="631"/>
      <c r="UJE61" s="631"/>
      <c r="UJF61" s="631"/>
      <c r="UJO61" s="631"/>
      <c r="UJP61" s="631"/>
      <c r="UJY61" s="631"/>
      <c r="UJZ61" s="631"/>
      <c r="UKI61" s="631"/>
      <c r="UKJ61" s="631"/>
      <c r="UKS61" s="631"/>
      <c r="UKT61" s="631"/>
      <c r="ULC61" s="631"/>
      <c r="ULD61" s="631"/>
      <c r="ULM61" s="631"/>
      <c r="ULN61" s="631"/>
      <c r="ULW61" s="631"/>
      <c r="ULX61" s="631"/>
      <c r="UMG61" s="631"/>
      <c r="UMH61" s="631"/>
      <c r="UMQ61" s="631"/>
      <c r="UMR61" s="631"/>
      <c r="UNA61" s="631"/>
      <c r="UNB61" s="631"/>
      <c r="UNK61" s="631"/>
      <c r="UNL61" s="631"/>
      <c r="UNU61" s="631"/>
      <c r="UNV61" s="631"/>
      <c r="UOE61" s="631"/>
      <c r="UOF61" s="631"/>
      <c r="UOO61" s="631"/>
      <c r="UOP61" s="631"/>
      <c r="UOY61" s="631"/>
      <c r="UOZ61" s="631"/>
      <c r="UPI61" s="631"/>
      <c r="UPJ61" s="631"/>
      <c r="UPS61" s="631"/>
      <c r="UPT61" s="631"/>
      <c r="UQC61" s="631"/>
      <c r="UQD61" s="631"/>
      <c r="UQM61" s="631"/>
      <c r="UQN61" s="631"/>
      <c r="UQW61" s="631"/>
      <c r="UQX61" s="631"/>
      <c r="URG61" s="631"/>
      <c r="URH61" s="631"/>
      <c r="URQ61" s="631"/>
      <c r="URR61" s="631"/>
      <c r="USA61" s="631"/>
      <c r="USB61" s="631"/>
      <c r="USK61" s="631"/>
      <c r="USL61" s="631"/>
      <c r="USU61" s="631"/>
      <c r="USV61" s="631"/>
      <c r="UTE61" s="631"/>
      <c r="UTF61" s="631"/>
      <c r="UTO61" s="631"/>
      <c r="UTP61" s="631"/>
      <c r="UTY61" s="631"/>
      <c r="UTZ61" s="631"/>
      <c r="UUI61" s="631"/>
      <c r="UUJ61" s="631"/>
      <c r="UUS61" s="631"/>
      <c r="UUT61" s="631"/>
      <c r="UVC61" s="631"/>
      <c r="UVD61" s="631"/>
      <c r="UVM61" s="631"/>
      <c r="UVN61" s="631"/>
      <c r="UVW61" s="631"/>
      <c r="UVX61" s="631"/>
      <c r="UWG61" s="631"/>
      <c r="UWH61" s="631"/>
      <c r="UWQ61" s="631"/>
      <c r="UWR61" s="631"/>
      <c r="UXA61" s="631"/>
      <c r="UXB61" s="631"/>
      <c r="UXK61" s="631"/>
      <c r="UXL61" s="631"/>
      <c r="UXU61" s="631"/>
      <c r="UXV61" s="631"/>
      <c r="UYE61" s="631"/>
      <c r="UYF61" s="631"/>
      <c r="UYO61" s="631"/>
      <c r="UYP61" s="631"/>
      <c r="UYY61" s="631"/>
      <c r="UYZ61" s="631"/>
      <c r="UZI61" s="631"/>
      <c r="UZJ61" s="631"/>
      <c r="UZS61" s="631"/>
      <c r="UZT61" s="631"/>
      <c r="VAC61" s="631"/>
      <c r="VAD61" s="631"/>
      <c r="VAM61" s="631"/>
      <c r="VAN61" s="631"/>
      <c r="VAW61" s="631"/>
      <c r="VAX61" s="631"/>
      <c r="VBG61" s="631"/>
      <c r="VBH61" s="631"/>
      <c r="VBQ61" s="631"/>
      <c r="VBR61" s="631"/>
      <c r="VCA61" s="631"/>
      <c r="VCB61" s="631"/>
      <c r="VCK61" s="631"/>
      <c r="VCL61" s="631"/>
      <c r="VCU61" s="631"/>
      <c r="VCV61" s="631"/>
      <c r="VDE61" s="631"/>
      <c r="VDF61" s="631"/>
      <c r="VDO61" s="631"/>
      <c r="VDP61" s="631"/>
      <c r="VDY61" s="631"/>
      <c r="VDZ61" s="631"/>
      <c r="VEI61" s="631"/>
      <c r="VEJ61" s="631"/>
      <c r="VES61" s="631"/>
      <c r="VET61" s="631"/>
      <c r="VFC61" s="631"/>
      <c r="VFD61" s="631"/>
      <c r="VFM61" s="631"/>
      <c r="VFN61" s="631"/>
      <c r="VFW61" s="631"/>
      <c r="VFX61" s="631"/>
      <c r="VGG61" s="631"/>
      <c r="VGH61" s="631"/>
      <c r="VGQ61" s="631"/>
      <c r="VGR61" s="631"/>
      <c r="VHA61" s="631"/>
      <c r="VHB61" s="631"/>
      <c r="VHK61" s="631"/>
      <c r="VHL61" s="631"/>
      <c r="VHU61" s="631"/>
      <c r="VHV61" s="631"/>
      <c r="VIE61" s="631"/>
      <c r="VIF61" s="631"/>
      <c r="VIO61" s="631"/>
      <c r="VIP61" s="631"/>
      <c r="VIY61" s="631"/>
      <c r="VIZ61" s="631"/>
      <c r="VJI61" s="631"/>
      <c r="VJJ61" s="631"/>
      <c r="VJS61" s="631"/>
      <c r="VJT61" s="631"/>
      <c r="VKC61" s="631"/>
      <c r="VKD61" s="631"/>
      <c r="VKM61" s="631"/>
      <c r="VKN61" s="631"/>
      <c r="VKW61" s="631"/>
      <c r="VKX61" s="631"/>
      <c r="VLG61" s="631"/>
      <c r="VLH61" s="631"/>
      <c r="VLQ61" s="631"/>
      <c r="VLR61" s="631"/>
      <c r="VMA61" s="631"/>
      <c r="VMB61" s="631"/>
      <c r="VMK61" s="631"/>
      <c r="VML61" s="631"/>
      <c r="VMU61" s="631"/>
      <c r="VMV61" s="631"/>
      <c r="VNE61" s="631"/>
      <c r="VNF61" s="631"/>
      <c r="VNO61" s="631"/>
      <c r="VNP61" s="631"/>
      <c r="VNY61" s="631"/>
      <c r="VNZ61" s="631"/>
      <c r="VOI61" s="631"/>
      <c r="VOJ61" s="631"/>
      <c r="VOS61" s="631"/>
      <c r="VOT61" s="631"/>
      <c r="VPC61" s="631"/>
      <c r="VPD61" s="631"/>
      <c r="VPM61" s="631"/>
      <c r="VPN61" s="631"/>
      <c r="VPW61" s="631"/>
      <c r="VPX61" s="631"/>
      <c r="VQG61" s="631"/>
      <c r="VQH61" s="631"/>
      <c r="VQQ61" s="631"/>
      <c r="VQR61" s="631"/>
      <c r="VRA61" s="631"/>
      <c r="VRB61" s="631"/>
      <c r="VRK61" s="631"/>
      <c r="VRL61" s="631"/>
      <c r="VRU61" s="631"/>
      <c r="VRV61" s="631"/>
      <c r="VSE61" s="631"/>
      <c r="VSF61" s="631"/>
      <c r="VSO61" s="631"/>
      <c r="VSP61" s="631"/>
      <c r="VSY61" s="631"/>
      <c r="VSZ61" s="631"/>
      <c r="VTI61" s="631"/>
      <c r="VTJ61" s="631"/>
      <c r="VTS61" s="631"/>
      <c r="VTT61" s="631"/>
      <c r="VUC61" s="631"/>
      <c r="VUD61" s="631"/>
      <c r="VUM61" s="631"/>
      <c r="VUN61" s="631"/>
      <c r="VUW61" s="631"/>
      <c r="VUX61" s="631"/>
      <c r="VVG61" s="631"/>
      <c r="VVH61" s="631"/>
      <c r="VVQ61" s="631"/>
      <c r="VVR61" s="631"/>
      <c r="VWA61" s="631"/>
      <c r="VWB61" s="631"/>
      <c r="VWK61" s="631"/>
      <c r="VWL61" s="631"/>
      <c r="VWU61" s="631"/>
      <c r="VWV61" s="631"/>
      <c r="VXE61" s="631"/>
      <c r="VXF61" s="631"/>
      <c r="VXO61" s="631"/>
      <c r="VXP61" s="631"/>
      <c r="VXY61" s="631"/>
      <c r="VXZ61" s="631"/>
      <c r="VYI61" s="631"/>
      <c r="VYJ61" s="631"/>
      <c r="VYS61" s="631"/>
      <c r="VYT61" s="631"/>
      <c r="VZC61" s="631"/>
      <c r="VZD61" s="631"/>
      <c r="VZM61" s="631"/>
      <c r="VZN61" s="631"/>
      <c r="VZW61" s="631"/>
      <c r="VZX61" s="631"/>
      <c r="WAG61" s="631"/>
      <c r="WAH61" s="631"/>
      <c r="WAQ61" s="631"/>
      <c r="WAR61" s="631"/>
      <c r="WBA61" s="631"/>
      <c r="WBB61" s="631"/>
      <c r="WBK61" s="631"/>
      <c r="WBL61" s="631"/>
      <c r="WBU61" s="631"/>
      <c r="WBV61" s="631"/>
      <c r="WCE61" s="631"/>
      <c r="WCF61" s="631"/>
      <c r="WCO61" s="631"/>
      <c r="WCP61" s="631"/>
      <c r="WCY61" s="631"/>
      <c r="WCZ61" s="631"/>
      <c r="WDI61" s="631"/>
      <c r="WDJ61" s="631"/>
      <c r="WDS61" s="631"/>
      <c r="WDT61" s="631"/>
      <c r="WEC61" s="631"/>
      <c r="WED61" s="631"/>
      <c r="WEM61" s="631"/>
      <c r="WEN61" s="631"/>
      <c r="WEW61" s="631"/>
      <c r="WEX61" s="631"/>
      <c r="WFG61" s="631"/>
      <c r="WFH61" s="631"/>
      <c r="WFQ61" s="631"/>
      <c r="WFR61" s="631"/>
      <c r="WGA61" s="631"/>
      <c r="WGB61" s="631"/>
      <c r="WGK61" s="631"/>
      <c r="WGL61" s="631"/>
      <c r="WGU61" s="631"/>
      <c r="WGV61" s="631"/>
      <c r="WHE61" s="631"/>
      <c r="WHF61" s="631"/>
      <c r="WHO61" s="631"/>
      <c r="WHP61" s="631"/>
      <c r="WHY61" s="631"/>
      <c r="WHZ61" s="631"/>
      <c r="WII61" s="631"/>
      <c r="WIJ61" s="631"/>
      <c r="WIS61" s="631"/>
      <c r="WIT61" s="631"/>
      <c r="WJC61" s="631"/>
      <c r="WJD61" s="631"/>
      <c r="WJM61" s="631"/>
      <c r="WJN61" s="631"/>
      <c r="WJW61" s="631"/>
      <c r="WJX61" s="631"/>
      <c r="WKG61" s="631"/>
      <c r="WKH61" s="631"/>
      <c r="WKQ61" s="631"/>
      <c r="WKR61" s="631"/>
      <c r="WLA61" s="631"/>
      <c r="WLB61" s="631"/>
      <c r="WLK61" s="631"/>
      <c r="WLL61" s="631"/>
      <c r="WLU61" s="631"/>
      <c r="WLV61" s="631"/>
      <c r="WME61" s="631"/>
      <c r="WMF61" s="631"/>
      <c r="WMO61" s="631"/>
      <c r="WMP61" s="631"/>
      <c r="WMY61" s="631"/>
      <c r="WMZ61" s="631"/>
      <c r="WNI61" s="631"/>
      <c r="WNJ61" s="631"/>
      <c r="WNS61" s="631"/>
      <c r="WNT61" s="631"/>
      <c r="WOC61" s="631"/>
      <c r="WOD61" s="631"/>
      <c r="WOM61" s="631"/>
      <c r="WON61" s="631"/>
      <c r="WOW61" s="631"/>
      <c r="WOX61" s="631"/>
      <c r="WPG61" s="631"/>
      <c r="WPH61" s="631"/>
      <c r="WPQ61" s="631"/>
      <c r="WPR61" s="631"/>
      <c r="WQA61" s="631"/>
      <c r="WQB61" s="631"/>
      <c r="WQK61" s="631"/>
      <c r="WQL61" s="631"/>
      <c r="WQU61" s="631"/>
      <c r="WQV61" s="631"/>
      <c r="WRE61" s="631"/>
      <c r="WRF61" s="631"/>
      <c r="WRO61" s="631"/>
      <c r="WRP61" s="631"/>
      <c r="WRY61" s="631"/>
      <c r="WRZ61" s="631"/>
      <c r="WSI61" s="631"/>
      <c r="WSJ61" s="631"/>
      <c r="WSS61" s="631"/>
      <c r="WST61" s="631"/>
      <c r="WTC61" s="631"/>
      <c r="WTD61" s="631"/>
      <c r="WTM61" s="631"/>
      <c r="WTN61" s="631"/>
      <c r="WTW61" s="631"/>
      <c r="WTX61" s="631"/>
      <c r="WUG61" s="631"/>
      <c r="WUH61" s="631"/>
      <c r="WUQ61" s="631"/>
      <c r="WUR61" s="631"/>
      <c r="WVA61" s="631"/>
      <c r="WVB61" s="631"/>
      <c r="WVK61" s="631"/>
      <c r="WVL61" s="631"/>
      <c r="WVU61" s="631"/>
      <c r="WVV61" s="631"/>
      <c r="WWE61" s="631"/>
      <c r="WWF61" s="631"/>
      <c r="WWO61" s="631"/>
      <c r="WWP61" s="631"/>
      <c r="WWY61" s="631"/>
      <c r="WWZ61" s="631"/>
      <c r="WXI61" s="631"/>
      <c r="WXJ61" s="631"/>
      <c r="WXS61" s="631"/>
      <c r="WXT61" s="631"/>
      <c r="WYC61" s="631"/>
      <c r="WYD61" s="631"/>
      <c r="WYM61" s="631"/>
      <c r="WYN61" s="631"/>
      <c r="WYW61" s="631"/>
      <c r="WYX61" s="631"/>
      <c r="WZG61" s="631"/>
      <c r="WZH61" s="631"/>
      <c r="WZQ61" s="631"/>
      <c r="WZR61" s="631"/>
      <c r="XAA61" s="631"/>
      <c r="XAB61" s="631"/>
      <c r="XAK61" s="631"/>
      <c r="XAL61" s="631"/>
      <c r="XAU61" s="631"/>
      <c r="XAV61" s="631"/>
      <c r="XBE61" s="631"/>
      <c r="XBF61" s="631"/>
      <c r="XBO61" s="631"/>
      <c r="XBP61" s="631"/>
      <c r="XBY61" s="631"/>
      <c r="XBZ61" s="631"/>
      <c r="XCI61" s="631"/>
      <c r="XCJ61" s="631"/>
      <c r="XCS61" s="631"/>
      <c r="XCT61" s="631"/>
      <c r="XDC61" s="631"/>
      <c r="XDD61" s="631"/>
      <c r="XDM61" s="631"/>
      <c r="XDN61" s="631"/>
      <c r="XDW61" s="631"/>
      <c r="XDX61" s="631"/>
      <c r="XEG61" s="631"/>
      <c r="XEH61" s="631"/>
      <c r="XEQ61" s="631"/>
      <c r="XER61" s="631"/>
      <c r="XFA61" s="631"/>
      <c r="XFB61" s="631"/>
    </row>
    <row r="62" spans="1:1022 1031:2042 2051:3072 3081:4092 4101:5112 5121:6142 6151:7162 7171:8192 8201:9212 9221:10232 10241:11262 11271:12282 12291:13312 13321:14332 14341:15352 15361:16382" ht="60" customHeight="1" x14ac:dyDescent="0.2">
      <c r="A62" s="1213" t="s">
        <v>4</v>
      </c>
      <c r="B62" s="1200" t="s">
        <v>365</v>
      </c>
      <c r="C62" s="1216" t="s">
        <v>297</v>
      </c>
      <c r="D62" s="1217"/>
      <c r="E62" s="1218" t="s">
        <v>426</v>
      </c>
      <c r="F62" s="1203" t="s">
        <v>323</v>
      </c>
      <c r="G62" s="1200" t="s">
        <v>395</v>
      </c>
      <c r="H62" s="1200"/>
      <c r="I62" s="1201"/>
      <c r="J62" s="830" t="s">
        <v>59</v>
      </c>
    </row>
    <row r="63" spans="1:1022 1031:2042 2051:3072 3081:4092 4101:5112 5121:6142 6151:7162 7171:8192 8201:9212 9221:10232 10241:11262 11271:12282 12291:13312 13321:14332 14341:15352 15361:16382" ht="60" customHeight="1" thickBot="1" x14ac:dyDescent="0.25">
      <c r="A63" s="1214"/>
      <c r="B63" s="1215"/>
      <c r="C63" s="831" t="s">
        <v>300</v>
      </c>
      <c r="D63" s="831" t="s">
        <v>322</v>
      </c>
      <c r="E63" s="1219"/>
      <c r="F63" s="1204"/>
      <c r="G63" s="839" t="s">
        <v>425</v>
      </c>
      <c r="H63" s="839" t="s">
        <v>359</v>
      </c>
      <c r="I63" s="840" t="s">
        <v>9</v>
      </c>
      <c r="J63" s="832" t="s">
        <v>60</v>
      </c>
    </row>
    <row r="64" spans="1:1022 1031:2042 2051:3072 3081:4092 4101:5112 5121:6142 6151:7162 7171:8192 8201:9212 9221:10232 10241:11262 11271:12282 12291:13312 13321:14332 14341:15352 15361:16382" ht="27.95" customHeight="1" x14ac:dyDescent="0.2">
      <c r="A64" s="639">
        <v>1</v>
      </c>
      <c r="B64" s="718" t="e">
        <f>'1 g @'!$I$8</f>
        <v>#N/A</v>
      </c>
      <c r="C64" s="844" t="str">
        <f>'DATOS @'!B37</f>
        <v>1 g</v>
      </c>
      <c r="D64" s="719" t="e">
        <f>'1 g @'!$F$74</f>
        <v>#N/A</v>
      </c>
      <c r="E64" s="845">
        <f>'DATOS @'!W82</f>
        <v>0.3</v>
      </c>
      <c r="F64" s="845">
        <f>'DATOS @'!X82</f>
        <v>1</v>
      </c>
      <c r="G64" s="720" t="e">
        <f>'1 g @'!$C$50</f>
        <v>#DIV/0!</v>
      </c>
      <c r="H64" s="720" t="e">
        <f>'1 g @'!$D$50</f>
        <v>#DIV/0!</v>
      </c>
      <c r="I64" s="720" t="e">
        <f>'1 g @'!$E$50</f>
        <v>#DIV/0!</v>
      </c>
      <c r="J64" s="722" t="e">
        <f>IF(ABS(D64)+E64&gt;=((F64)),"NO","SI")</f>
        <v>#N/A</v>
      </c>
    </row>
    <row r="65" spans="1:11" ht="27.95" customHeight="1" x14ac:dyDescent="0.2">
      <c r="A65" s="640">
        <v>2</v>
      </c>
      <c r="B65" s="715" t="e">
        <f>'2 g @'!$I$8</f>
        <v>#N/A</v>
      </c>
      <c r="C65" s="843" t="str">
        <f>'DATOS @'!B38</f>
        <v>2 g</v>
      </c>
      <c r="D65" s="721" t="e">
        <f>'2 g @'!$F$74</f>
        <v>#N/A</v>
      </c>
      <c r="E65" s="846">
        <f>'DATOS @'!W83</f>
        <v>0.4</v>
      </c>
      <c r="F65" s="846">
        <f>'DATOS @'!X83</f>
        <v>1.2</v>
      </c>
      <c r="G65" s="714" t="e">
        <f>'2 g @'!$C$50</f>
        <v>#DIV/0!</v>
      </c>
      <c r="H65" s="714" t="e">
        <f>'2 g @'!$D$50</f>
        <v>#DIV/0!</v>
      </c>
      <c r="I65" s="714" t="e">
        <f>'2 g @'!$E$50</f>
        <v>#DIV/0!</v>
      </c>
      <c r="J65" s="723" t="e">
        <f t="shared" ref="J65:J80" si="0">IF(ABS(D65)+E65&gt;=((F65)),"NO","SI")</f>
        <v>#N/A</v>
      </c>
    </row>
    <row r="66" spans="1:11" ht="27.95" customHeight="1" x14ac:dyDescent="0.2">
      <c r="A66" s="640">
        <v>3</v>
      </c>
      <c r="B66" s="715" t="e">
        <f>'2 g + @'!$I$8</f>
        <v>#N/A</v>
      </c>
      <c r="C66" s="843" t="str">
        <f>'DATOS @'!B38</f>
        <v>2 g</v>
      </c>
      <c r="D66" s="721" t="e">
        <f>'2 g + @'!$F$74</f>
        <v>#N/A</v>
      </c>
      <c r="E66" s="846">
        <f>'DATOS @'!W84</f>
        <v>0.4</v>
      </c>
      <c r="F66" s="846">
        <f>'DATOS @'!X84</f>
        <v>1.2</v>
      </c>
      <c r="G66" s="714" t="e">
        <f>'2 g + @'!$C$50</f>
        <v>#DIV/0!</v>
      </c>
      <c r="H66" s="714" t="e">
        <f>'2 g + @'!$D$50</f>
        <v>#DIV/0!</v>
      </c>
      <c r="I66" s="714" t="e">
        <f>'2 g + @'!$E$50</f>
        <v>#DIV/0!</v>
      </c>
      <c r="J66" s="723" t="e">
        <f t="shared" si="0"/>
        <v>#N/A</v>
      </c>
    </row>
    <row r="67" spans="1:11" ht="27.95" customHeight="1" x14ac:dyDescent="0.2">
      <c r="A67" s="640">
        <v>4</v>
      </c>
      <c r="B67" s="715" t="e">
        <f>'5 g @'!$I$8</f>
        <v>#N/A</v>
      </c>
      <c r="C67" s="843" t="str">
        <f>'DATOS @'!B40</f>
        <v xml:space="preserve">5 g </v>
      </c>
      <c r="D67" s="721" t="e">
        <f>'5 g @'!$F$74</f>
        <v>#N/A</v>
      </c>
      <c r="E67" s="846">
        <f>'DATOS @'!W85</f>
        <v>0.5</v>
      </c>
      <c r="F67" s="846">
        <f>'DATOS @'!X85</f>
        <v>1.6</v>
      </c>
      <c r="G67" s="714" t="e">
        <f>'5 g @'!$C$50</f>
        <v>#DIV/0!</v>
      </c>
      <c r="H67" s="714" t="e">
        <f>'5 g @'!$D$50</f>
        <v>#DIV/0!</v>
      </c>
      <c r="I67" s="714" t="e">
        <f>'5 g @'!$E$50</f>
        <v>#DIV/0!</v>
      </c>
      <c r="J67" s="723" t="e">
        <f t="shared" si="0"/>
        <v>#N/A</v>
      </c>
    </row>
    <row r="68" spans="1:11" s="645" customFormat="1" ht="27.95" customHeight="1" x14ac:dyDescent="0.2">
      <c r="A68" s="640">
        <v>5</v>
      </c>
      <c r="B68" s="715" t="e">
        <f>'10 g @'!$I$8</f>
        <v>#N/A</v>
      </c>
      <c r="C68" s="843" t="str">
        <f>'DATOS @'!B41</f>
        <v>10 g</v>
      </c>
      <c r="D68" s="721" t="e">
        <f>'10 g @'!$F$74</f>
        <v>#N/A</v>
      </c>
      <c r="E68" s="846">
        <f>'DATOS @'!W86</f>
        <v>0.6</v>
      </c>
      <c r="F68" s="846">
        <f>'DATOS @'!X86</f>
        <v>2</v>
      </c>
      <c r="G68" s="714" t="e">
        <f>'10 g @'!$C$50</f>
        <v>#DIV/0!</v>
      </c>
      <c r="H68" s="714" t="e">
        <f>'10 g @'!$D$50</f>
        <v>#DIV/0!</v>
      </c>
      <c r="I68" s="714" t="e">
        <f>'10 g @'!$E$50</f>
        <v>#DIV/0!</v>
      </c>
      <c r="J68" s="723" t="e">
        <f t="shared" si="0"/>
        <v>#N/A</v>
      </c>
      <c r="K68" s="610"/>
    </row>
    <row r="69" spans="1:11" ht="27.95" customHeight="1" x14ac:dyDescent="0.2">
      <c r="A69" s="640">
        <v>6</v>
      </c>
      <c r="B69" s="715" t="e">
        <f>'20 g @'!$I$8</f>
        <v>#N/A</v>
      </c>
      <c r="C69" s="843" t="str">
        <f>'DATOS @'!B42</f>
        <v>20 g</v>
      </c>
      <c r="D69" s="721" t="e">
        <f>'20 g @'!$F$74</f>
        <v>#N/A</v>
      </c>
      <c r="E69" s="846">
        <f>'DATOS @'!W87</f>
        <v>0.8</v>
      </c>
      <c r="F69" s="846">
        <f>'DATOS @'!X87</f>
        <v>2.5</v>
      </c>
      <c r="G69" s="714" t="e">
        <f>'20 g @'!$C$50</f>
        <v>#DIV/0!</v>
      </c>
      <c r="H69" s="714" t="e">
        <f>'20 g @'!$D$50</f>
        <v>#DIV/0!</v>
      </c>
      <c r="I69" s="714" t="e">
        <f>'20 g @'!$E$50</f>
        <v>#DIV/0!</v>
      </c>
      <c r="J69" s="723" t="e">
        <f t="shared" si="0"/>
        <v>#N/A</v>
      </c>
    </row>
    <row r="70" spans="1:11" ht="27.95" customHeight="1" x14ac:dyDescent="0.2">
      <c r="A70" s="640">
        <v>7</v>
      </c>
      <c r="B70" s="715" t="e">
        <f>'20 g + @'!$I$8</f>
        <v>#N/A</v>
      </c>
      <c r="C70" s="843" t="str">
        <f>'DATOS @'!B42</f>
        <v>20 g</v>
      </c>
      <c r="D70" s="721" t="e">
        <f>'20 g + @'!F74</f>
        <v>#N/A</v>
      </c>
      <c r="E70" s="846">
        <f>'DATOS @'!W88</f>
        <v>0.8</v>
      </c>
      <c r="F70" s="846">
        <f>'DATOS @'!X88</f>
        <v>2.5</v>
      </c>
      <c r="G70" s="714" t="e">
        <f>'20 g + @'!$C$50</f>
        <v>#DIV/0!</v>
      </c>
      <c r="H70" s="714" t="e">
        <f>'20 g + @'!$D$50</f>
        <v>#DIV/0!</v>
      </c>
      <c r="I70" s="714" t="e">
        <f>'20 g + @'!$E$50</f>
        <v>#DIV/0!</v>
      </c>
      <c r="J70" s="723" t="e">
        <f t="shared" si="0"/>
        <v>#N/A</v>
      </c>
    </row>
    <row r="71" spans="1:11" ht="27.95" customHeight="1" x14ac:dyDescent="0.2">
      <c r="A71" s="640">
        <v>8</v>
      </c>
      <c r="B71" s="715" t="e">
        <f>'50 g @'!$I$8</f>
        <v>#N/A</v>
      </c>
      <c r="C71" s="843" t="str">
        <f>'DATOS @'!B44</f>
        <v>50 g</v>
      </c>
      <c r="D71" s="721" t="e">
        <f>'50 g @'!$F$74</f>
        <v>#N/A</v>
      </c>
      <c r="E71" s="846">
        <f>'DATOS @'!W89</f>
        <v>1</v>
      </c>
      <c r="F71" s="846">
        <f>'DATOS @'!X89</f>
        <v>3</v>
      </c>
      <c r="G71" s="714" t="e">
        <f>'50 g @'!$C$50</f>
        <v>#DIV/0!</v>
      </c>
      <c r="H71" s="714" t="e">
        <f>'50 g @'!$D$50</f>
        <v>#DIV/0!</v>
      </c>
      <c r="I71" s="714" t="e">
        <f>'50 g @'!$E$50</f>
        <v>#DIV/0!</v>
      </c>
      <c r="J71" s="723" t="e">
        <f t="shared" si="0"/>
        <v>#N/A</v>
      </c>
    </row>
    <row r="72" spans="1:11" ht="27.95" customHeight="1" x14ac:dyDescent="0.2">
      <c r="A72" s="640">
        <v>9</v>
      </c>
      <c r="B72" s="715" t="e">
        <f>'100 g @'!$I$8</f>
        <v>#N/A</v>
      </c>
      <c r="C72" s="843" t="str">
        <f>'DATOS @'!B45</f>
        <v>100 g</v>
      </c>
      <c r="D72" s="721" t="e">
        <f>'100 g @'!$F$74</f>
        <v>#N/A</v>
      </c>
      <c r="E72" s="846">
        <f>'DATOS @'!W90</f>
        <v>1.6</v>
      </c>
      <c r="F72" s="846">
        <f>'DATOS @'!X90</f>
        <v>5</v>
      </c>
      <c r="G72" s="714" t="e">
        <f>'100 g @'!$C$50</f>
        <v>#DIV/0!</v>
      </c>
      <c r="H72" s="714" t="e">
        <f>'100 g @'!$D$50</f>
        <v>#DIV/0!</v>
      </c>
      <c r="I72" s="714" t="e">
        <f>'100 g @'!$E$50</f>
        <v>#DIV/0!</v>
      </c>
      <c r="J72" s="723" t="e">
        <f t="shared" si="0"/>
        <v>#N/A</v>
      </c>
    </row>
    <row r="73" spans="1:11" ht="27.95" customHeight="1" x14ac:dyDescent="0.2">
      <c r="A73" s="640">
        <v>10</v>
      </c>
      <c r="B73" s="715" t="e">
        <f>'200 g @'!$I$8</f>
        <v>#N/A</v>
      </c>
      <c r="C73" s="843" t="str">
        <f>'DATOS @'!B46</f>
        <v>200 g</v>
      </c>
      <c r="D73" s="721" t="e">
        <f>'200 g @'!$F$74</f>
        <v>#N/A</v>
      </c>
      <c r="E73" s="846">
        <f>'DATOS @'!W91</f>
        <v>3</v>
      </c>
      <c r="F73" s="847">
        <f>'DATOS @'!X91</f>
        <v>10</v>
      </c>
      <c r="G73" s="714" t="e">
        <f>'200 g @'!$C$50</f>
        <v>#DIV/0!</v>
      </c>
      <c r="H73" s="714" t="e">
        <f>'200 g @'!$D$50</f>
        <v>#DIV/0!</v>
      </c>
      <c r="I73" s="714" t="e">
        <f>'200 g @'!$E$50</f>
        <v>#DIV/0!</v>
      </c>
      <c r="J73" s="723" t="e">
        <f t="shared" si="0"/>
        <v>#N/A</v>
      </c>
    </row>
    <row r="74" spans="1:11" ht="27.95" customHeight="1" x14ac:dyDescent="0.2">
      <c r="A74" s="640">
        <v>11</v>
      </c>
      <c r="B74" s="715" t="e">
        <f>'200 g + @'!$I$8</f>
        <v>#N/A</v>
      </c>
      <c r="C74" s="843" t="str">
        <f>'DATOS @'!B46</f>
        <v>200 g</v>
      </c>
      <c r="D74" s="721" t="e">
        <f>'200 g + @'!F74</f>
        <v>#N/A</v>
      </c>
      <c r="E74" s="846">
        <f>'DATOS @'!W92</f>
        <v>3</v>
      </c>
      <c r="F74" s="847">
        <f>'DATOS @'!X92</f>
        <v>10</v>
      </c>
      <c r="G74" s="714" t="e">
        <f>'200 g + @'!$C$50</f>
        <v>#DIV/0!</v>
      </c>
      <c r="H74" s="714" t="e">
        <f>'200 g + @'!$D$50</f>
        <v>#DIV/0!</v>
      </c>
      <c r="I74" s="714" t="e">
        <f>'200 g + @'!$E$50</f>
        <v>#DIV/0!</v>
      </c>
      <c r="J74" s="723" t="e">
        <f t="shared" si="0"/>
        <v>#N/A</v>
      </c>
    </row>
    <row r="75" spans="1:11" ht="27.95" customHeight="1" x14ac:dyDescent="0.2">
      <c r="A75" s="640">
        <v>12</v>
      </c>
      <c r="B75" s="715" t="e">
        <f>'500 g @'!$I$8</f>
        <v>#N/A</v>
      </c>
      <c r="C75" s="843" t="str">
        <f>'DATOS @'!B48</f>
        <v>500 g</v>
      </c>
      <c r="D75" s="721" t="e">
        <f>'500 g @'!$F$74</f>
        <v>#N/A</v>
      </c>
      <c r="E75" s="846">
        <f>'DATOS @'!W93</f>
        <v>8</v>
      </c>
      <c r="F75" s="847">
        <f>'DATOS @'!X93</f>
        <v>25</v>
      </c>
      <c r="G75" s="714" t="e">
        <f>'500 g @'!$C$50</f>
        <v>#DIV/0!</v>
      </c>
      <c r="H75" s="714" t="e">
        <f>'500 g @'!$D$50</f>
        <v>#DIV/0!</v>
      </c>
      <c r="I75" s="714" t="e">
        <f>'500 g @'!$E$50</f>
        <v>#DIV/0!</v>
      </c>
      <c r="J75" s="723" t="e">
        <f t="shared" si="0"/>
        <v>#N/A</v>
      </c>
    </row>
    <row r="76" spans="1:11" ht="27.95" customHeight="1" x14ac:dyDescent="0.2">
      <c r="A76" s="640">
        <v>13</v>
      </c>
      <c r="B76" s="715" t="e">
        <f>'1 kg @'!$I$8</f>
        <v>#N/A</v>
      </c>
      <c r="C76" s="843" t="str">
        <f>'DATOS @'!B49</f>
        <v>1 kg</v>
      </c>
      <c r="D76" s="721" t="e">
        <f>'1 kg @'!$F$74</f>
        <v>#N/A</v>
      </c>
      <c r="E76" s="847">
        <f>'DATOS @'!W94</f>
        <v>16</v>
      </c>
      <c r="F76" s="847">
        <f>'DATOS @'!X94</f>
        <v>50</v>
      </c>
      <c r="G76" s="714" t="e">
        <f>'1 kg @'!$C$50</f>
        <v>#DIV/0!</v>
      </c>
      <c r="H76" s="714" t="e">
        <f>'1 kg @'!$D$50</f>
        <v>#DIV/0!</v>
      </c>
      <c r="I76" s="714" t="e">
        <f>'1 kg @'!$E$50</f>
        <v>#DIV/0!</v>
      </c>
      <c r="J76" s="723" t="e">
        <f>IF(ABS(D76)+E76&gt;=((F76)),"NO","SI")</f>
        <v>#N/A</v>
      </c>
    </row>
    <row r="77" spans="1:11" ht="27.95" customHeight="1" x14ac:dyDescent="0.2">
      <c r="A77" s="640">
        <v>14</v>
      </c>
      <c r="B77" s="715" t="e">
        <f>'2 kg @'!$I$8</f>
        <v>#N/A</v>
      </c>
      <c r="C77" s="843" t="str">
        <f>'DATOS @'!B50</f>
        <v>2 kg</v>
      </c>
      <c r="D77" s="716" t="e">
        <f>'2 kg @'!$F$74</f>
        <v>#N/A</v>
      </c>
      <c r="E77" s="847">
        <f>'DATOS @'!W95</f>
        <v>30</v>
      </c>
      <c r="F77" s="847">
        <f>'DATOS @'!X95</f>
        <v>100</v>
      </c>
      <c r="G77" s="714" t="e">
        <f>'2 kg @'!$C$50</f>
        <v>#DIV/0!</v>
      </c>
      <c r="H77" s="714" t="e">
        <f>'2 kg @'!$D$50</f>
        <v>#DIV/0!</v>
      </c>
      <c r="I77" s="714" t="e">
        <f>'2 kg @'!$E$50</f>
        <v>#DIV/0!</v>
      </c>
      <c r="J77" s="723" t="e">
        <f t="shared" si="0"/>
        <v>#N/A</v>
      </c>
    </row>
    <row r="78" spans="1:11" ht="27.95" customHeight="1" x14ac:dyDescent="0.2">
      <c r="A78" s="640">
        <v>15</v>
      </c>
      <c r="B78" s="715" t="e">
        <f>'2 kg + @'!$I$8</f>
        <v>#N/A</v>
      </c>
      <c r="C78" s="843" t="str">
        <f>'DATOS @'!B50</f>
        <v>2 kg</v>
      </c>
      <c r="D78" s="716" t="e">
        <f>'2 kg + @'!$F$74</f>
        <v>#N/A</v>
      </c>
      <c r="E78" s="847">
        <f>'DATOS @'!W96</f>
        <v>30</v>
      </c>
      <c r="F78" s="847">
        <f>'DATOS @'!X96</f>
        <v>100</v>
      </c>
      <c r="G78" s="714" t="e">
        <f>'2 kg + @'!C50</f>
        <v>#DIV/0!</v>
      </c>
      <c r="H78" s="714" t="e">
        <f>'2 kg + @'!D50</f>
        <v>#DIV/0!</v>
      </c>
      <c r="I78" s="714" t="e">
        <f>'2 kg + @'!E50</f>
        <v>#DIV/0!</v>
      </c>
      <c r="J78" s="723" t="e">
        <f t="shared" si="0"/>
        <v>#N/A</v>
      </c>
    </row>
    <row r="79" spans="1:11" ht="27.95" customHeight="1" x14ac:dyDescent="0.2">
      <c r="A79" s="640">
        <v>16</v>
      </c>
      <c r="B79" s="715" t="e">
        <f>'5 kg @'!$I$8</f>
        <v>#N/A</v>
      </c>
      <c r="C79" s="843" t="str">
        <f>'DATOS @'!B52</f>
        <v>5 kg</v>
      </c>
      <c r="D79" s="716" t="e">
        <f>'5 kg @'!$F$74</f>
        <v>#N/A</v>
      </c>
      <c r="E79" s="847">
        <f>'DATOS @'!W97</f>
        <v>80</v>
      </c>
      <c r="F79" s="847">
        <f>'DATOS @'!X97</f>
        <v>250</v>
      </c>
      <c r="G79" s="714" t="e">
        <f>'5 kg @'!C50</f>
        <v>#DIV/0!</v>
      </c>
      <c r="H79" s="714" t="e">
        <f>'5 kg @'!D50</f>
        <v>#DIV/0!</v>
      </c>
      <c r="I79" s="714" t="e">
        <f>'5 kg @'!E50</f>
        <v>#DIV/0!</v>
      </c>
      <c r="J79" s="723" t="e">
        <f t="shared" si="0"/>
        <v>#N/A</v>
      </c>
    </row>
    <row r="80" spans="1:11" ht="27.95" customHeight="1" x14ac:dyDescent="0.2">
      <c r="A80" s="640">
        <v>17</v>
      </c>
      <c r="B80" s="715" t="e">
        <f>'10 kg @'!$I$8</f>
        <v>#N/A</v>
      </c>
      <c r="C80" s="843" t="str">
        <f>'DATOS @'!B53</f>
        <v>10 kg</v>
      </c>
      <c r="D80" s="712" t="e">
        <f>'10 kg @'!$F$75</f>
        <v>#N/A</v>
      </c>
      <c r="E80" s="848">
        <f>'DATOS @'!W98</f>
        <v>0.16</v>
      </c>
      <c r="F80" s="848">
        <f>'DATOS @'!X98/1000</f>
        <v>0.5</v>
      </c>
      <c r="G80" s="714" t="e">
        <f>'10 kg @'!$C$50</f>
        <v>#DIV/0!</v>
      </c>
      <c r="H80" s="714" t="e">
        <f>'10 kg @'!$D$50</f>
        <v>#DIV/0!</v>
      </c>
      <c r="I80" s="714" t="e">
        <f>'10 kg @'!$E$50</f>
        <v>#DIV/0!</v>
      </c>
      <c r="J80" s="723" t="e">
        <f t="shared" si="0"/>
        <v>#N/A</v>
      </c>
    </row>
    <row r="81" spans="1:10" ht="27.95" hidden="1" customHeight="1" x14ac:dyDescent="0.2">
      <c r="A81" s="640">
        <v>18</v>
      </c>
      <c r="B81" s="641" t="e">
        <f>'5 kg @ (C)'!$I$8</f>
        <v>#N/A</v>
      </c>
      <c r="C81" s="642" t="str">
        <f>'DATOS @'!B52</f>
        <v>5 kg</v>
      </c>
      <c r="D81" s="646" t="e">
        <f>'5 kg @ (C)'!$F$74</f>
        <v>#N/A</v>
      </c>
      <c r="E81" s="648">
        <f>'DATOS @'!W97</f>
        <v>80</v>
      </c>
      <c r="F81" s="649">
        <f>'DATOS @'!X97/1000</f>
        <v>0.25</v>
      </c>
      <c r="G81" s="643" t="e">
        <f>'5 kg @ (C)'!$C$50</f>
        <v>#DIV/0!</v>
      </c>
      <c r="H81" s="643" t="e">
        <f>'5 kg @ (C)'!$D$50</f>
        <v>#DIV/0!</v>
      </c>
      <c r="I81" s="643" t="e">
        <f>'5 kg @ (C)'!$E$50</f>
        <v>#DIV/0!</v>
      </c>
      <c r="J81" s="644" t="e">
        <f t="shared" ref="J81" si="1">IF(ABS(D81)+E81&gt;=((F81)),"NO","SI")</f>
        <v>#N/A</v>
      </c>
    </row>
    <row r="82" spans="1:10" ht="27.95" hidden="1" customHeight="1" x14ac:dyDescent="0.2">
      <c r="A82" s="640">
        <v>19</v>
      </c>
      <c r="B82" s="641" t="e">
        <f>'10 kg @ (C)'!$I$8</f>
        <v>#N/A</v>
      </c>
      <c r="C82" s="642" t="str">
        <f>'DATOS @'!B53</f>
        <v>10 kg</v>
      </c>
      <c r="D82" s="647" t="e">
        <f>'10 kg @ (C)'!$F$74</f>
        <v>#N/A</v>
      </c>
      <c r="E82" s="649">
        <f>'DATOS @'!W98</f>
        <v>0.16</v>
      </c>
      <c r="F82" s="649">
        <f>'DATOS @'!X98/1000</f>
        <v>0.5</v>
      </c>
      <c r="G82" s="643" t="e">
        <f>'10 kg @ (C)'!$C$50</f>
        <v>#DIV/0!</v>
      </c>
      <c r="H82" s="643" t="e">
        <f>'10 kg @ (C)'!$D$50</f>
        <v>#DIV/0!</v>
      </c>
      <c r="I82" s="643" t="e">
        <f>'10 kg @ (C)'!$E$50</f>
        <v>#DIV/0!</v>
      </c>
      <c r="J82" s="644" t="e">
        <f t="shared" ref="J82" si="2">IF(ABS(D82)+E82&gt;=((F82)),"NO","SI")</f>
        <v>#N/A</v>
      </c>
    </row>
    <row r="83" spans="1:10" ht="27.95" hidden="1" customHeight="1" thickBot="1" x14ac:dyDescent="0.25">
      <c r="A83" s="650">
        <v>20</v>
      </c>
      <c r="B83" s="651" t="e">
        <f>'20 kg @ (C)'!$I$8</f>
        <v>#N/A</v>
      </c>
      <c r="C83" s="652" t="str">
        <f>'DATOS @'!V99</f>
        <v>20 kg</v>
      </c>
      <c r="D83" s="653" t="e">
        <f>'20 kg @ (C)'!$F$74</f>
        <v>#N/A</v>
      </c>
      <c r="E83" s="654">
        <f>'DATOS @'!W99</f>
        <v>0.3</v>
      </c>
      <c r="F83" s="654">
        <f>'DATOS @'!X99/1000</f>
        <v>1</v>
      </c>
      <c r="G83" s="655" t="e">
        <f>'20 kg @ (C)'!$C$50</f>
        <v>#DIV/0!</v>
      </c>
      <c r="H83" s="655" t="e">
        <f>'20 kg @ (C)'!$D$50</f>
        <v>#DIV/0!</v>
      </c>
      <c r="I83" s="643" t="e">
        <f>'20 kg @ (C)'!$E$50</f>
        <v>#DIV/0!</v>
      </c>
      <c r="J83" s="656" t="e">
        <f t="shared" ref="J83" si="3">IF(ABS(D83)+E83&gt;=((F83)),"NO","SI")</f>
        <v>#N/A</v>
      </c>
    </row>
    <row r="84" spans="1:10" ht="20.100000000000001" customHeight="1" x14ac:dyDescent="0.2">
      <c r="A84" s="657"/>
      <c r="B84" s="657"/>
      <c r="C84" s="657"/>
      <c r="D84" s="657"/>
      <c r="E84" s="657"/>
      <c r="F84" s="657"/>
      <c r="G84" s="658"/>
      <c r="H84" s="658"/>
      <c r="I84" s="658"/>
      <c r="J84" s="659"/>
    </row>
    <row r="85" spans="1:10" ht="120" customHeight="1" x14ac:dyDescent="0.2">
      <c r="A85" s="660"/>
      <c r="B85" s="659"/>
      <c r="C85" s="661"/>
      <c r="D85" s="662"/>
      <c r="E85" s="662"/>
      <c r="F85" s="661"/>
      <c r="G85" s="661"/>
      <c r="H85" s="661"/>
      <c r="I85" s="661"/>
      <c r="J85" s="661"/>
    </row>
    <row r="86" spans="1:10" ht="20.100000000000001" customHeight="1" x14ac:dyDescent="0.2">
      <c r="A86" s="660"/>
      <c r="B86" s="659"/>
      <c r="C86" s="661"/>
      <c r="D86" s="662"/>
      <c r="E86" s="662"/>
      <c r="F86" s="661"/>
    </row>
    <row r="87" spans="1:10" ht="35.1" customHeight="1" x14ac:dyDescent="0.25">
      <c r="A87" s="660"/>
      <c r="B87" s="659"/>
      <c r="C87" s="661"/>
      <c r="D87" s="662"/>
      <c r="E87" s="662"/>
      <c r="F87" s="661"/>
      <c r="G87" s="1220" t="s">
        <v>24</v>
      </c>
      <c r="H87" s="1220"/>
      <c r="I87" s="1221">
        <f>I3</f>
        <v>0</v>
      </c>
      <c r="J87" s="1221"/>
    </row>
    <row r="88" spans="1:10" ht="20.100000000000001" customHeight="1" x14ac:dyDescent="0.25">
      <c r="A88" s="660"/>
      <c r="B88" s="659"/>
      <c r="C88" s="661"/>
      <c r="D88" s="662"/>
      <c r="E88" s="662"/>
      <c r="F88" s="661"/>
      <c r="G88" s="682"/>
      <c r="H88" s="682"/>
      <c r="I88" s="664"/>
      <c r="J88" s="664"/>
    </row>
    <row r="89" spans="1:10" ht="23.1" customHeight="1" x14ac:dyDescent="0.2">
      <c r="A89" s="1202" t="s">
        <v>346</v>
      </c>
      <c r="B89" s="1202"/>
      <c r="C89" s="1202"/>
      <c r="D89" s="1202"/>
      <c r="E89" s="1202"/>
      <c r="F89" s="1202"/>
      <c r="G89" s="1202"/>
      <c r="H89" s="1202"/>
      <c r="I89" s="1202"/>
      <c r="J89" s="1202"/>
    </row>
    <row r="90" spans="1:10" ht="23.1" customHeight="1" x14ac:dyDescent="0.2">
      <c r="A90" s="1202"/>
      <c r="B90" s="1202"/>
      <c r="C90" s="1202"/>
      <c r="D90" s="1202"/>
      <c r="E90" s="1202"/>
      <c r="F90" s="1202"/>
      <c r="G90" s="1202"/>
      <c r="H90" s="1202"/>
      <c r="I90" s="1202"/>
      <c r="J90" s="1202"/>
    </row>
    <row r="91" spans="1:10" ht="23.1" customHeight="1" x14ac:dyDescent="0.2">
      <c r="A91" s="1202"/>
      <c r="B91" s="1202"/>
      <c r="C91" s="1202"/>
      <c r="D91" s="1202"/>
      <c r="E91" s="1202"/>
      <c r="F91" s="1202"/>
      <c r="G91" s="1202"/>
      <c r="H91" s="1202"/>
      <c r="I91" s="1202"/>
      <c r="J91" s="1202"/>
    </row>
    <row r="92" spans="1:10" ht="20.100000000000001" customHeight="1" x14ac:dyDescent="0.2">
      <c r="A92" s="687"/>
      <c r="B92" s="687"/>
      <c r="C92" s="687"/>
      <c r="D92" s="687"/>
      <c r="E92" s="687"/>
      <c r="F92" s="687"/>
      <c r="G92" s="687"/>
      <c r="H92" s="687"/>
      <c r="I92" s="687"/>
      <c r="J92" s="687"/>
    </row>
    <row r="93" spans="1:10" ht="23.1" customHeight="1" x14ac:dyDescent="0.2">
      <c r="A93" s="687"/>
      <c r="B93" s="687"/>
      <c r="C93" s="687"/>
      <c r="D93" s="687"/>
      <c r="E93" s="687"/>
      <c r="F93" s="687"/>
      <c r="G93" s="687"/>
      <c r="H93" s="687"/>
      <c r="I93" s="687"/>
      <c r="J93" s="687"/>
    </row>
    <row r="94" spans="1:10" ht="20.100000000000001" customHeight="1" x14ac:dyDescent="0.2">
      <c r="A94" s="666"/>
      <c r="B94" s="666"/>
      <c r="C94" s="666"/>
      <c r="D94" s="666"/>
      <c r="E94" s="666"/>
      <c r="F94" s="666"/>
      <c r="G94" s="666"/>
      <c r="H94" s="666"/>
      <c r="I94" s="666"/>
      <c r="J94" s="666"/>
    </row>
    <row r="95" spans="1:10" ht="23.1" customHeight="1" x14ac:dyDescent="0.2">
      <c r="A95" s="1197" t="s">
        <v>284</v>
      </c>
      <c r="B95" s="1197"/>
      <c r="C95" s="1197"/>
      <c r="D95" s="1197"/>
    </row>
    <row r="96" spans="1:10" ht="20.100000000000001" customHeight="1" x14ac:dyDescent="0.2"/>
    <row r="97" spans="1:10" s="668" customFormat="1" ht="33" customHeight="1" x14ac:dyDescent="0.25">
      <c r="A97" s="849" t="s">
        <v>143</v>
      </c>
      <c r="B97" s="1195" t="s">
        <v>317</v>
      </c>
      <c r="C97" s="1195"/>
      <c r="D97" s="1195"/>
      <c r="E97" s="1195"/>
      <c r="F97" s="1195"/>
      <c r="G97" s="1195"/>
      <c r="H97" s="1195"/>
      <c r="I97" s="1195"/>
      <c r="J97" s="1195"/>
    </row>
    <row r="98" spans="1:10" s="668" customFormat="1" ht="33" customHeight="1" x14ac:dyDescent="0.25">
      <c r="A98" s="849" t="s">
        <v>143</v>
      </c>
      <c r="B98" s="1195" t="s">
        <v>318</v>
      </c>
      <c r="C98" s="1195"/>
      <c r="D98" s="1195"/>
      <c r="E98" s="1195"/>
      <c r="F98" s="1195"/>
      <c r="G98" s="1195"/>
      <c r="H98" s="1195"/>
      <c r="I98" s="1195"/>
      <c r="J98" s="1195"/>
    </row>
    <row r="99" spans="1:10" s="668" customFormat="1" ht="33" customHeight="1" x14ac:dyDescent="0.25">
      <c r="A99" s="849" t="s">
        <v>143</v>
      </c>
      <c r="B99" s="1195" t="s">
        <v>333</v>
      </c>
      <c r="C99" s="1195"/>
      <c r="D99" s="1195"/>
      <c r="E99" s="1195"/>
      <c r="F99" s="1195"/>
      <c r="G99" s="1195"/>
      <c r="H99" s="1195"/>
      <c r="I99" s="1195"/>
      <c r="J99" s="1195"/>
    </row>
    <row r="100" spans="1:10" s="668" customFormat="1" ht="33" customHeight="1" x14ac:dyDescent="0.25">
      <c r="A100" s="849" t="s">
        <v>143</v>
      </c>
      <c r="B100" s="1195" t="s">
        <v>382</v>
      </c>
      <c r="C100" s="1195"/>
      <c r="D100" s="1195"/>
      <c r="E100" s="1195"/>
      <c r="F100" s="1195"/>
      <c r="G100" s="1195"/>
      <c r="H100" s="1195"/>
      <c r="I100" s="1195"/>
      <c r="J100" s="1195"/>
    </row>
    <row r="101" spans="1:10" s="668" customFormat="1" ht="23.1" customHeight="1" x14ac:dyDescent="0.25">
      <c r="A101" s="849" t="s">
        <v>143</v>
      </c>
      <c r="B101" s="1195" t="s">
        <v>215</v>
      </c>
      <c r="C101" s="1195"/>
      <c r="D101" s="1195"/>
      <c r="E101" s="1195"/>
      <c r="F101" s="1195"/>
      <c r="G101" s="1195"/>
      <c r="H101" s="1195"/>
      <c r="I101" s="1195"/>
      <c r="J101" s="1195"/>
    </row>
    <row r="102" spans="1:10" s="668" customFormat="1" ht="33" customHeight="1" x14ac:dyDescent="0.25">
      <c r="A102" s="849" t="s">
        <v>143</v>
      </c>
      <c r="B102" s="1195" t="s">
        <v>319</v>
      </c>
      <c r="C102" s="1195"/>
      <c r="D102" s="1195"/>
      <c r="E102" s="1195"/>
      <c r="F102" s="1195"/>
      <c r="G102" s="1195"/>
      <c r="H102" s="1195"/>
      <c r="I102" s="1195"/>
      <c r="J102" s="1195"/>
    </row>
    <row r="103" spans="1:10" s="668" customFormat="1" ht="23.1" customHeight="1" x14ac:dyDescent="0.25">
      <c r="A103" s="849" t="s">
        <v>143</v>
      </c>
      <c r="B103" s="1195" t="s">
        <v>345</v>
      </c>
      <c r="C103" s="1195"/>
      <c r="D103" s="1195"/>
      <c r="E103" s="1195"/>
      <c r="F103" s="1195"/>
      <c r="G103" s="1195"/>
      <c r="H103" s="1195"/>
      <c r="I103" s="1195"/>
      <c r="J103" s="1195"/>
    </row>
    <row r="104" spans="1:10" s="668" customFormat="1" ht="23.1" customHeight="1" x14ac:dyDescent="0.25">
      <c r="A104" s="849" t="s">
        <v>143</v>
      </c>
      <c r="B104" s="1195" t="s">
        <v>334</v>
      </c>
      <c r="C104" s="1195"/>
      <c r="D104" s="1195"/>
      <c r="E104" s="1195"/>
      <c r="F104" s="1195"/>
      <c r="G104" s="1195"/>
      <c r="H104" s="1195"/>
      <c r="I104" s="1195"/>
      <c r="J104" s="1195"/>
    </row>
    <row r="105" spans="1:10" ht="23.1" customHeight="1" x14ac:dyDescent="0.2">
      <c r="A105" s="849" t="s">
        <v>143</v>
      </c>
      <c r="B105" s="1195" t="s">
        <v>372</v>
      </c>
      <c r="C105" s="1195"/>
      <c r="D105" s="1195"/>
      <c r="E105" s="1195"/>
      <c r="F105" s="1195"/>
      <c r="G105" s="1195"/>
      <c r="H105" s="1195"/>
      <c r="I105" s="1195"/>
      <c r="J105" s="1195"/>
    </row>
    <row r="106" spans="1:10" ht="23.1" customHeight="1" x14ac:dyDescent="0.2">
      <c r="A106" s="849" t="s">
        <v>143</v>
      </c>
      <c r="B106" s="1195" t="s">
        <v>422</v>
      </c>
      <c r="C106" s="1195"/>
      <c r="D106" s="1195"/>
      <c r="E106" s="1195"/>
      <c r="F106" s="1195"/>
      <c r="G106" s="1195"/>
      <c r="H106" s="1195"/>
      <c r="I106" s="1195"/>
      <c r="J106" s="1195"/>
    </row>
    <row r="107" spans="1:10" ht="20.100000000000001" customHeight="1" x14ac:dyDescent="0.2">
      <c r="A107" s="667"/>
      <c r="B107" s="1196"/>
      <c r="C107" s="1196"/>
      <c r="D107" s="1196"/>
      <c r="E107" s="1196"/>
      <c r="F107" s="1196"/>
      <c r="G107" s="1196"/>
      <c r="H107" s="1196"/>
      <c r="I107" s="1196"/>
      <c r="J107" s="1196"/>
    </row>
    <row r="108" spans="1:10" ht="20.100000000000001" customHeight="1" x14ac:dyDescent="0.2"/>
    <row r="109" spans="1:10" ht="23.1" customHeight="1" x14ac:dyDescent="0.25">
      <c r="A109" s="1191" t="s">
        <v>16</v>
      </c>
      <c r="B109" s="1191"/>
      <c r="C109" s="1191"/>
      <c r="E109" s="669"/>
    </row>
    <row r="110" spans="1:10" ht="20.100000000000001" customHeight="1" x14ac:dyDescent="0.2"/>
    <row r="111" spans="1:10" ht="20.100000000000001" customHeight="1" x14ac:dyDescent="0.2">
      <c r="G111" s="670"/>
      <c r="J111" s="684"/>
    </row>
    <row r="112" spans="1:10" ht="23.1" customHeight="1" thickBot="1" x14ac:dyDescent="0.3">
      <c r="A112" s="669"/>
      <c r="B112" s="1192"/>
      <c r="C112" s="1192"/>
      <c r="D112" s="1192"/>
      <c r="E112" s="1192"/>
      <c r="F112" s="671"/>
      <c r="G112" s="672"/>
      <c r="H112" s="672"/>
      <c r="I112" s="672"/>
      <c r="J112" s="671"/>
    </row>
    <row r="113" spans="1:10" ht="23.1" customHeight="1" x14ac:dyDescent="0.25">
      <c r="B113" s="1193" t="s">
        <v>280</v>
      </c>
      <c r="C113" s="1193"/>
      <c r="D113" s="1193"/>
      <c r="E113" s="1193"/>
      <c r="G113" s="1194" t="s">
        <v>140</v>
      </c>
      <c r="H113" s="1194"/>
      <c r="I113" s="1194"/>
      <c r="J113" s="1194"/>
    </row>
    <row r="114" spans="1:10" ht="23.1" customHeight="1" x14ac:dyDescent="0.25">
      <c r="A114" s="1191" t="e">
        <f>VLOOKUP($F$112,'DATOS @'!$V$109:$Y$113,4,FALSE)</f>
        <v>#N/A</v>
      </c>
      <c r="B114" s="1191"/>
      <c r="C114" s="1191"/>
      <c r="D114" s="1191"/>
      <c r="E114" s="1191"/>
      <c r="F114" s="1191"/>
      <c r="G114" s="1191" t="e">
        <f>VLOOKUP($J$112,'DATOS @'!V109:AA113,6,FALSE)</f>
        <v>#N/A</v>
      </c>
      <c r="H114" s="1191"/>
      <c r="I114" s="1191"/>
      <c r="J114" s="1191"/>
    </row>
    <row r="115" spans="1:10" ht="23.1" customHeight="1" x14ac:dyDescent="0.25">
      <c r="B115" s="1191" t="e">
        <f>VLOOKUP($F$112,'DATOS @'!$V$109:$Y$113,2,FALSE)</f>
        <v>#N/A</v>
      </c>
      <c r="C115" s="1191"/>
      <c r="D115" s="1191"/>
      <c r="E115" s="1191"/>
      <c r="G115" s="1222" t="e">
        <f>VLOOKUP($J$112,'DATOS @'!$V$109:$AA$113,2,FALSE)</f>
        <v>#N/A</v>
      </c>
      <c r="H115" s="1222"/>
      <c r="I115" s="1222"/>
      <c r="J115" s="1222"/>
    </row>
    <row r="116" spans="1:10" x14ac:dyDescent="0.2">
      <c r="J116" s="684"/>
    </row>
    <row r="117" spans="1:10" ht="23.1" customHeight="1" x14ac:dyDescent="0.2">
      <c r="A117" s="1182" t="s">
        <v>347</v>
      </c>
      <c r="B117" s="1182"/>
      <c r="C117" s="1183" t="s">
        <v>392</v>
      </c>
      <c r="D117" s="1184"/>
      <c r="E117" s="829"/>
      <c r="F117" s="1185" t="s">
        <v>423</v>
      </c>
      <c r="G117" s="1185"/>
      <c r="H117" s="1185"/>
      <c r="I117" s="1186" t="s">
        <v>392</v>
      </c>
      <c r="J117" s="1186"/>
    </row>
    <row r="118" spans="1:10" x14ac:dyDescent="0.2">
      <c r="J118" s="684"/>
    </row>
    <row r="119" spans="1:10" ht="23.1" customHeight="1" x14ac:dyDescent="0.25">
      <c r="A119" s="1194" t="s">
        <v>61</v>
      </c>
      <c r="B119" s="1194"/>
      <c r="C119" s="1194"/>
      <c r="D119" s="1194"/>
      <c r="E119" s="1194"/>
      <c r="F119" s="1194"/>
      <c r="G119" s="1194"/>
      <c r="H119" s="1194"/>
      <c r="I119" s="1194"/>
      <c r="J119" s="1194"/>
    </row>
  </sheetData>
  <sheetProtection password="CF5C" sheet="1" objects="1" scenarios="1"/>
  <mergeCells count="102">
    <mergeCell ref="A30:J30"/>
    <mergeCell ref="C37:D38"/>
    <mergeCell ref="E37:F38"/>
    <mergeCell ref="G37:J37"/>
    <mergeCell ref="D18:E18"/>
    <mergeCell ref="A50:C50"/>
    <mergeCell ref="G50:H50"/>
    <mergeCell ref="I50:J50"/>
    <mergeCell ref="C40:D40"/>
    <mergeCell ref="E40:F40"/>
    <mergeCell ref="A39:B39"/>
    <mergeCell ref="C39:D39"/>
    <mergeCell ref="E39:F39"/>
    <mergeCell ref="A34:J34"/>
    <mergeCell ref="A27:J27"/>
    <mergeCell ref="A37:B38"/>
    <mergeCell ref="G38:H38"/>
    <mergeCell ref="I38:J38"/>
    <mergeCell ref="A35:J35"/>
    <mergeCell ref="A29:J29"/>
    <mergeCell ref="I49:J49"/>
    <mergeCell ref="A119:J119"/>
    <mergeCell ref="A109:C109"/>
    <mergeCell ref="A62:A63"/>
    <mergeCell ref="B62:B63"/>
    <mergeCell ref="C62:D62"/>
    <mergeCell ref="E62:E63"/>
    <mergeCell ref="B104:J104"/>
    <mergeCell ref="B97:J97"/>
    <mergeCell ref="B98:J98"/>
    <mergeCell ref="B99:J99"/>
    <mergeCell ref="B100:J100"/>
    <mergeCell ref="B102:J102"/>
    <mergeCell ref="B103:J103"/>
    <mergeCell ref="B101:J101"/>
    <mergeCell ref="G87:H87"/>
    <mergeCell ref="I87:J87"/>
    <mergeCell ref="G115:J115"/>
    <mergeCell ref="B105:J105"/>
    <mergeCell ref="A7:B7"/>
    <mergeCell ref="A1:J1"/>
    <mergeCell ref="G3:H3"/>
    <mergeCell ref="I3:J3"/>
    <mergeCell ref="A5:C5"/>
    <mergeCell ref="G5:H5"/>
    <mergeCell ref="D7:J7"/>
    <mergeCell ref="G62:I62"/>
    <mergeCell ref="A89:J91"/>
    <mergeCell ref="F62:F63"/>
    <mergeCell ref="A18:C18"/>
    <mergeCell ref="A22:F22"/>
    <mergeCell ref="B24:E24"/>
    <mergeCell ref="A25:D25"/>
    <mergeCell ref="E25:F25"/>
    <mergeCell ref="A23:J23"/>
    <mergeCell ref="G49:H49"/>
    <mergeCell ref="A54:J55"/>
    <mergeCell ref="A44:J46"/>
    <mergeCell ref="A48:C48"/>
    <mergeCell ref="G48:H48"/>
    <mergeCell ref="A49:C49"/>
    <mergeCell ref="F18:G18"/>
    <mergeCell ref="A40:B40"/>
    <mergeCell ref="A52:J52"/>
    <mergeCell ref="A60:J60"/>
    <mergeCell ref="A20:E20"/>
    <mergeCell ref="G32:H32"/>
    <mergeCell ref="I32:J32"/>
    <mergeCell ref="A117:B117"/>
    <mergeCell ref="C117:D117"/>
    <mergeCell ref="F117:H117"/>
    <mergeCell ref="I117:J117"/>
    <mergeCell ref="A42:J42"/>
    <mergeCell ref="I48:J48"/>
    <mergeCell ref="A57:J57"/>
    <mergeCell ref="G59:H59"/>
    <mergeCell ref="I59:J59"/>
    <mergeCell ref="G114:J114"/>
    <mergeCell ref="A114:F114"/>
    <mergeCell ref="B112:E112"/>
    <mergeCell ref="B113:E113"/>
    <mergeCell ref="B115:E115"/>
    <mergeCell ref="G113:J113"/>
    <mergeCell ref="B106:J106"/>
    <mergeCell ref="B107:J107"/>
    <mergeCell ref="A95:D95"/>
    <mergeCell ref="F20:J20"/>
    <mergeCell ref="A17:C17"/>
    <mergeCell ref="D17:G17"/>
    <mergeCell ref="A8:B8"/>
    <mergeCell ref="A9:B9"/>
    <mergeCell ref="D9:G9"/>
    <mergeCell ref="A11:C11"/>
    <mergeCell ref="D11:E11"/>
    <mergeCell ref="F11:H11"/>
    <mergeCell ref="I11:J11"/>
    <mergeCell ref="A15:C15"/>
    <mergeCell ref="A16:C16"/>
    <mergeCell ref="D16:G16"/>
    <mergeCell ref="A13:J13"/>
    <mergeCell ref="D15:J15"/>
    <mergeCell ref="D8:J8"/>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6" max="9" man="1"/>
    <brk id="84" max="9" man="1"/>
  </rowBreaks>
  <ignoredErrors>
    <ignoredError sqref="D9:I9 D11 D16:D17 D18 A23 E25 G115 D7 D8"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J112 F112</xm:sqref>
        </x14:dataValidation>
        <x14:dataValidation type="list" allowBlank="1" showInputMessage="1" showErrorMessage="1">
          <x14:formula1>
            <xm:f>'DATOS @'!$B$123:$B$135</xm:f>
          </x14:formula1>
          <xm:sqref>J36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B119"/>
  <sheetViews>
    <sheetView showGridLines="0" view="pageBreakPreview" zoomScale="80" zoomScaleNormal="100" zoomScaleSheetLayoutView="80" workbookViewId="0">
      <selection activeCell="A13" sqref="A13:J13"/>
    </sheetView>
  </sheetViews>
  <sheetFormatPr baseColWidth="10" defaultRowHeight="15" x14ac:dyDescent="0.2"/>
  <cols>
    <col min="1" max="1" width="9.42578125" style="610" customWidth="1"/>
    <col min="2" max="2" width="15.42578125" style="610" customWidth="1"/>
    <col min="3" max="3" width="12.28515625" style="610" customWidth="1"/>
    <col min="4" max="4" width="9.425781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198"/>
      <c r="B1" s="1198"/>
      <c r="C1" s="1198"/>
      <c r="D1" s="1198"/>
      <c r="E1" s="1198"/>
      <c r="F1" s="1198"/>
      <c r="G1" s="1198"/>
      <c r="H1" s="1198"/>
      <c r="I1" s="1198"/>
      <c r="J1" s="1198"/>
    </row>
    <row r="2" spans="1:10" ht="20.100000000000001" customHeight="1" x14ac:dyDescent="0.2">
      <c r="A2" s="756"/>
      <c r="B2" s="756"/>
      <c r="C2" s="756"/>
      <c r="D2" s="756"/>
      <c r="E2" s="756"/>
      <c r="F2" s="756"/>
    </row>
    <row r="3" spans="1:10" ht="35.1" customHeight="1" x14ac:dyDescent="0.25">
      <c r="A3" s="756"/>
      <c r="B3" s="756"/>
      <c r="C3" s="756"/>
      <c r="D3" s="756"/>
      <c r="E3" s="1180" t="s">
        <v>410</v>
      </c>
      <c r="F3" s="1180"/>
      <c r="G3" s="1180"/>
      <c r="H3" s="1180"/>
      <c r="I3" s="1181">
        <f>'DATOS @'!J7</f>
        <v>0</v>
      </c>
      <c r="J3" s="1181"/>
    </row>
    <row r="4" spans="1:10" ht="20.100000000000001" customHeight="1" x14ac:dyDescent="0.25">
      <c r="A4" s="756"/>
      <c r="B4" s="756"/>
      <c r="C4" s="756"/>
      <c r="D4" s="756"/>
      <c r="E4" s="756"/>
      <c r="F4" s="756"/>
      <c r="G4" s="757"/>
      <c r="H4" s="757"/>
      <c r="I4" s="758"/>
      <c r="J4" s="758"/>
    </row>
    <row r="5" spans="1:10" ht="23.1" customHeight="1" x14ac:dyDescent="0.25">
      <c r="A5" s="1199" t="s">
        <v>6</v>
      </c>
      <c r="B5" s="1199"/>
      <c r="C5" s="1199"/>
      <c r="D5" s="612"/>
      <c r="E5" s="612"/>
      <c r="G5" s="1180"/>
      <c r="H5" s="1180"/>
    </row>
    <row r="6" spans="1:10" ht="20.100000000000001" customHeight="1" x14ac:dyDescent="0.2">
      <c r="A6" s="613"/>
      <c r="B6" s="612"/>
      <c r="C6" s="612"/>
      <c r="D6" s="612"/>
      <c r="E6" s="612"/>
      <c r="F6" s="612"/>
    </row>
    <row r="7" spans="1:10" ht="23.1" customHeight="1" x14ac:dyDescent="0.2">
      <c r="A7" s="1170" t="s">
        <v>335</v>
      </c>
      <c r="B7" s="1170"/>
      <c r="D7" s="1172">
        <f>'DATOS @'!E7</f>
        <v>0</v>
      </c>
      <c r="E7" s="1172"/>
      <c r="F7" s="1172"/>
      <c r="G7" s="1172"/>
      <c r="H7" s="1172"/>
      <c r="I7" s="1172"/>
      <c r="J7" s="1172"/>
    </row>
    <row r="8" spans="1:10" ht="32.25" customHeight="1" x14ac:dyDescent="0.2">
      <c r="A8" s="1170" t="s">
        <v>336</v>
      </c>
      <c r="B8" s="1170"/>
      <c r="C8" s="614"/>
      <c r="D8" s="1172">
        <f>'DATOS @'!F7</f>
        <v>0</v>
      </c>
      <c r="E8" s="1172"/>
      <c r="F8" s="1172"/>
      <c r="G8" s="1172"/>
      <c r="H8" s="1172"/>
      <c r="I8" s="1172"/>
      <c r="J8" s="1172"/>
    </row>
    <row r="9" spans="1:10" ht="23.1" customHeight="1" x14ac:dyDescent="0.2">
      <c r="A9" s="1170" t="s">
        <v>337</v>
      </c>
      <c r="B9" s="1170"/>
      <c r="D9" s="1172">
        <f>'DATOS @'!C7</f>
        <v>0</v>
      </c>
      <c r="E9" s="1172"/>
      <c r="F9" s="1172"/>
      <c r="G9" s="1172"/>
    </row>
    <row r="10" spans="1:10" ht="20.100000000000001" customHeight="1" x14ac:dyDescent="0.2">
      <c r="A10" s="755"/>
      <c r="B10" s="755"/>
      <c r="D10" s="755"/>
      <c r="E10" s="755"/>
      <c r="F10" s="612"/>
    </row>
    <row r="11" spans="1:10" ht="23.1" customHeight="1" x14ac:dyDescent="0.2">
      <c r="A11" s="1170" t="s">
        <v>338</v>
      </c>
      <c r="B11" s="1170"/>
      <c r="C11" s="1170"/>
      <c r="D11" s="1173">
        <f>'DATOS @'!D7</f>
        <v>0</v>
      </c>
      <c r="E11" s="1173"/>
      <c r="F11" s="1174" t="s">
        <v>339</v>
      </c>
      <c r="G11" s="1174"/>
      <c r="H11" s="1174"/>
      <c r="I11" s="1175" t="e">
        <f>'10 kg @'!E4</f>
        <v>#N/A</v>
      </c>
      <c r="J11" s="1175"/>
    </row>
    <row r="12" spans="1:10" ht="20.100000000000001" customHeight="1" x14ac:dyDescent="0.2">
      <c r="A12" s="612"/>
      <c r="B12" s="612"/>
      <c r="C12" s="612"/>
      <c r="D12" s="612"/>
      <c r="E12" s="612"/>
      <c r="F12" s="612"/>
    </row>
    <row r="13" spans="1:10" ht="23.1" customHeight="1" x14ac:dyDescent="0.2">
      <c r="A13" s="1177" t="s">
        <v>278</v>
      </c>
      <c r="B13" s="1177"/>
      <c r="C13" s="1177"/>
      <c r="D13" s="1177"/>
      <c r="E13" s="1177"/>
      <c r="F13" s="1177"/>
      <c r="G13" s="1177"/>
      <c r="H13" s="1177"/>
      <c r="I13" s="1177"/>
      <c r="J13" s="1177"/>
    </row>
    <row r="14" spans="1:10" ht="20.100000000000001" customHeight="1" x14ac:dyDescent="0.2">
      <c r="A14" s="759"/>
      <c r="B14" s="759"/>
      <c r="C14" s="759"/>
      <c r="D14" s="759"/>
      <c r="E14" s="759"/>
      <c r="F14" s="612"/>
    </row>
    <row r="15" spans="1:10" ht="23.1" customHeight="1" x14ac:dyDescent="0.2">
      <c r="A15" s="1170" t="s">
        <v>340</v>
      </c>
      <c r="B15" s="1170"/>
      <c r="C15" s="1170"/>
      <c r="D15" s="1178" t="s">
        <v>401</v>
      </c>
      <c r="E15" s="1178"/>
      <c r="F15" s="1178"/>
      <c r="G15" s="1178"/>
      <c r="H15" s="1178"/>
      <c r="I15" s="1178"/>
      <c r="J15" s="1178"/>
    </row>
    <row r="16" spans="1:10" ht="23.1" customHeight="1" x14ac:dyDescent="0.2">
      <c r="A16" s="1170" t="s">
        <v>341</v>
      </c>
      <c r="B16" s="1170"/>
      <c r="C16" s="1170"/>
      <c r="D16" s="1176">
        <f>'DATOS @'!D37</f>
        <v>0</v>
      </c>
      <c r="E16" s="1176"/>
      <c r="F16" s="1176"/>
      <c r="G16" s="1176"/>
      <c r="H16" s="613"/>
      <c r="I16" s="613"/>
      <c r="J16" s="613"/>
    </row>
    <row r="17" spans="1:10" ht="23.1" customHeight="1" x14ac:dyDescent="0.2">
      <c r="A17" s="1170" t="s">
        <v>342</v>
      </c>
      <c r="B17" s="1170"/>
      <c r="C17" s="1170"/>
      <c r="D17" s="1171">
        <f>'DATOS @'!E37</f>
        <v>0</v>
      </c>
      <c r="E17" s="1171"/>
      <c r="F17" s="1171"/>
      <c r="G17" s="1171"/>
      <c r="H17" s="613"/>
      <c r="I17" s="613"/>
      <c r="J17" s="613"/>
    </row>
    <row r="18" spans="1:10" ht="23.1" customHeight="1" x14ac:dyDescent="0.2">
      <c r="A18" s="1170" t="s">
        <v>11</v>
      </c>
      <c r="B18" s="1170"/>
      <c r="C18" s="1170"/>
      <c r="D18" s="1231">
        <f>'DATOS @'!C37</f>
        <v>0</v>
      </c>
      <c r="E18" s="1231"/>
      <c r="F18" s="1175"/>
      <c r="G18" s="1175"/>
    </row>
    <row r="19" spans="1:10" ht="20.100000000000001" customHeight="1" x14ac:dyDescent="0.2">
      <c r="A19" s="755"/>
      <c r="B19" s="755"/>
      <c r="C19" s="755"/>
      <c r="D19" s="617"/>
      <c r="E19" s="613"/>
      <c r="F19" s="613"/>
      <c r="G19" s="613"/>
    </row>
    <row r="20" spans="1:10" ht="23.1" customHeight="1" x14ac:dyDescent="0.2">
      <c r="A20" s="1170" t="s">
        <v>12</v>
      </c>
      <c r="B20" s="1170"/>
      <c r="C20" s="1170"/>
      <c r="D20" s="1170"/>
      <c r="E20" s="1170"/>
      <c r="F20" s="1223">
        <f>'DATOS @'!C59</f>
        <v>17</v>
      </c>
      <c r="G20" s="1223"/>
      <c r="H20" s="1223"/>
      <c r="I20" s="1223"/>
      <c r="J20" s="1223"/>
    </row>
    <row r="21" spans="1:10" ht="20.100000000000001" customHeight="1" x14ac:dyDescent="0.2">
      <c r="A21" s="755"/>
      <c r="B21" s="755"/>
      <c r="C21" s="755"/>
      <c r="D21" s="755"/>
      <c r="E21" s="755"/>
      <c r="F21" s="755"/>
      <c r="G21" s="612"/>
    </row>
    <row r="22" spans="1:10" ht="23.1" customHeight="1" x14ac:dyDescent="0.2">
      <c r="A22" s="1199" t="s">
        <v>236</v>
      </c>
      <c r="B22" s="1199"/>
      <c r="C22" s="1199"/>
      <c r="D22" s="1199"/>
      <c r="E22" s="1199"/>
      <c r="F22" s="1199"/>
    </row>
    <row r="23" spans="1:10" ht="23.1" customHeight="1" x14ac:dyDescent="0.2">
      <c r="A23" s="1206" t="str">
        <f>'DATOS @'!G7</f>
        <v>Laboratorios de calibración de masa y volumen de la SIC, avenida carrera 50 # 26-55, int 2, INM piso 5.</v>
      </c>
      <c r="B23" s="1206"/>
      <c r="C23" s="1206"/>
      <c r="D23" s="1206"/>
      <c r="E23" s="1206"/>
      <c r="F23" s="1206"/>
      <c r="G23" s="1206"/>
      <c r="H23" s="1206"/>
      <c r="I23" s="1206"/>
      <c r="J23" s="1206"/>
    </row>
    <row r="24" spans="1:10" ht="20.100000000000001" customHeight="1" x14ac:dyDescent="0.2">
      <c r="B24" s="1199"/>
      <c r="C24" s="1199"/>
      <c r="D24" s="1199"/>
      <c r="E24" s="1199"/>
      <c r="F24" s="759"/>
      <c r="G24" s="613"/>
    </row>
    <row r="25" spans="1:10" ht="23.1" customHeight="1" x14ac:dyDescent="0.2">
      <c r="A25" s="1199" t="s">
        <v>237</v>
      </c>
      <c r="B25" s="1199"/>
      <c r="C25" s="1199"/>
      <c r="D25" s="1199"/>
      <c r="E25" s="1205">
        <f>'DATOS @'!I7</f>
        <v>0</v>
      </c>
      <c r="F25" s="1205"/>
      <c r="G25" s="618"/>
      <c r="H25" s="618"/>
    </row>
    <row r="26" spans="1:10" ht="20.100000000000001" customHeight="1" x14ac:dyDescent="0.25">
      <c r="A26" s="613"/>
      <c r="B26" s="613"/>
      <c r="C26" s="613"/>
      <c r="D26" s="613"/>
      <c r="E26" s="613"/>
      <c r="F26" s="613"/>
      <c r="G26" s="757"/>
      <c r="H26" s="757"/>
      <c r="I26" s="612"/>
      <c r="J26" s="612"/>
    </row>
    <row r="27" spans="1:10" ht="23.1" customHeight="1" x14ac:dyDescent="0.2">
      <c r="A27" s="1187" t="s">
        <v>281</v>
      </c>
      <c r="B27" s="1187"/>
      <c r="C27" s="1187"/>
      <c r="D27" s="1187"/>
      <c r="E27" s="1187"/>
      <c r="F27" s="1187"/>
      <c r="G27" s="1187"/>
      <c r="H27" s="1187"/>
      <c r="I27" s="1187"/>
      <c r="J27" s="1187"/>
    </row>
    <row r="28" spans="1:10" ht="20.100000000000001" customHeight="1" x14ac:dyDescent="0.2">
      <c r="A28" s="763"/>
      <c r="B28" s="763"/>
      <c r="C28" s="763"/>
      <c r="D28" s="763"/>
      <c r="G28" s="612"/>
    </row>
    <row r="29" spans="1:10" ht="33" customHeight="1" x14ac:dyDescent="0.2">
      <c r="A29" s="1249" t="s">
        <v>343</v>
      </c>
      <c r="B29" s="1249"/>
      <c r="C29" s="1249"/>
      <c r="D29" s="1249"/>
      <c r="E29" s="1249"/>
      <c r="F29" s="1249"/>
      <c r="G29" s="1249"/>
      <c r="H29" s="1249"/>
      <c r="I29" s="1249"/>
      <c r="J29" s="1249"/>
    </row>
    <row r="30" spans="1:10" ht="120" customHeight="1" x14ac:dyDescent="0.2">
      <c r="A30" s="1189"/>
      <c r="B30" s="1189"/>
      <c r="C30" s="1189"/>
      <c r="D30" s="1189"/>
      <c r="E30" s="1189"/>
      <c r="F30" s="1189"/>
      <c r="G30" s="1189"/>
      <c r="H30" s="1189"/>
      <c r="I30" s="1189"/>
      <c r="J30" s="1189"/>
    </row>
    <row r="31" spans="1:10" ht="20.100000000000001" customHeight="1" x14ac:dyDescent="0.2"/>
    <row r="32" spans="1:10" ht="35.1" customHeight="1" x14ac:dyDescent="0.25">
      <c r="E32" s="1180" t="s">
        <v>410</v>
      </c>
      <c r="F32" s="1180"/>
      <c r="G32" s="1180"/>
      <c r="H32" s="1180"/>
      <c r="I32" s="1181">
        <f>I3</f>
        <v>0</v>
      </c>
      <c r="J32" s="1181"/>
    </row>
    <row r="33" spans="1:10" ht="20.100000000000001" customHeight="1" x14ac:dyDescent="0.25">
      <c r="G33" s="757"/>
      <c r="H33" s="757"/>
      <c r="I33" s="621"/>
      <c r="J33" s="621"/>
    </row>
    <row r="34" spans="1:10" ht="23.1" customHeight="1" x14ac:dyDescent="0.2">
      <c r="A34" s="1187" t="s">
        <v>315</v>
      </c>
      <c r="B34" s="1187"/>
      <c r="C34" s="1187"/>
      <c r="D34" s="1187"/>
      <c r="E34" s="1187"/>
      <c r="F34" s="1187"/>
      <c r="G34" s="1187"/>
      <c r="H34" s="1187"/>
      <c r="I34" s="1187"/>
      <c r="J34" s="1187"/>
    </row>
    <row r="35" spans="1:10" ht="20.100000000000001" customHeight="1" x14ac:dyDescent="0.2">
      <c r="A35" s="1248"/>
      <c r="B35" s="1248"/>
      <c r="C35" s="1248"/>
      <c r="D35" s="1248"/>
      <c r="E35" s="1248"/>
      <c r="F35" s="1248"/>
      <c r="G35" s="1248"/>
      <c r="H35" s="1248"/>
      <c r="I35" s="1248"/>
      <c r="J35" s="1248"/>
    </row>
    <row r="36" spans="1:10" ht="25.5" customHeight="1" thickBot="1" x14ac:dyDescent="0.25">
      <c r="A36" s="622"/>
      <c r="B36" s="622"/>
      <c r="C36" s="622"/>
      <c r="D36" s="622"/>
      <c r="E36" s="622"/>
      <c r="F36" s="622"/>
      <c r="G36" s="622"/>
      <c r="J36" s="623"/>
    </row>
    <row r="37" spans="1:10" ht="21.75" customHeight="1" thickBot="1" x14ac:dyDescent="0.25">
      <c r="A37" s="1224" t="s">
        <v>289</v>
      </c>
      <c r="B37" s="1225"/>
      <c r="C37" s="1224" t="s">
        <v>249</v>
      </c>
      <c r="D37" s="1225"/>
      <c r="E37" s="1224" t="s">
        <v>250</v>
      </c>
      <c r="F37" s="1225"/>
      <c r="G37" s="1228" t="s">
        <v>251</v>
      </c>
      <c r="H37" s="1229"/>
      <c r="I37" s="1229"/>
      <c r="J37" s="1230"/>
    </row>
    <row r="38" spans="1:10" ht="39.950000000000003" customHeight="1" thickBot="1" x14ac:dyDescent="0.25">
      <c r="A38" s="1226"/>
      <c r="B38" s="1227"/>
      <c r="C38" s="1226"/>
      <c r="D38" s="1227"/>
      <c r="E38" s="1226"/>
      <c r="F38" s="1227"/>
      <c r="G38" s="1244" t="s">
        <v>252</v>
      </c>
      <c r="H38" s="1245"/>
      <c r="I38" s="1246" t="s">
        <v>391</v>
      </c>
      <c r="J38" s="1247"/>
    </row>
    <row r="39" spans="1:10" ht="39.950000000000003" customHeight="1" thickBot="1" x14ac:dyDescent="0.25">
      <c r="A39" s="1238" t="str">
        <f>D15</f>
        <v>Juego de pesas de 1 g a 10 kg</v>
      </c>
      <c r="B39" s="1239"/>
      <c r="C39" s="1240" t="s">
        <v>5</v>
      </c>
      <c r="D39" s="1241"/>
      <c r="E39" s="1242" t="e">
        <f>VLOOKUP($J$36,'DATOS @'!B123:G133,1,FALSE)</f>
        <v>#N/A</v>
      </c>
      <c r="F39" s="1243"/>
      <c r="G39" s="624" t="e">
        <f>VLOOKUP($J$36,'DATOS @'!B123:G134,3,FALSE)</f>
        <v>#N/A</v>
      </c>
      <c r="H39" s="625" t="s">
        <v>244</v>
      </c>
      <c r="I39" s="626" t="e">
        <f>VLOOKUP($J$36,'DATOS @'!B123:G133,5,FALSE)</f>
        <v>#N/A</v>
      </c>
      <c r="J39" s="627" t="s">
        <v>141</v>
      </c>
    </row>
    <row r="40" spans="1:10" ht="39.950000000000003" hidden="1" customHeight="1" thickBot="1" x14ac:dyDescent="0.25">
      <c r="A40" s="1211"/>
      <c r="B40" s="1212"/>
      <c r="C40" s="1211"/>
      <c r="D40" s="1236"/>
      <c r="E40" s="1237"/>
      <c r="F40" s="1212"/>
      <c r="G40" s="628"/>
      <c r="H40" s="629"/>
      <c r="I40" s="628"/>
      <c r="J40" s="630"/>
    </row>
    <row r="41" spans="1:10" ht="20.100000000000001" customHeight="1" x14ac:dyDescent="0.2"/>
    <row r="42" spans="1:10" ht="23.1" customHeight="1" x14ac:dyDescent="0.2">
      <c r="A42" s="1187" t="s">
        <v>290</v>
      </c>
      <c r="B42" s="1187"/>
      <c r="C42" s="1187"/>
      <c r="D42" s="1187"/>
      <c r="E42" s="1187"/>
      <c r="F42" s="1187"/>
      <c r="G42" s="1187"/>
      <c r="H42" s="1187"/>
      <c r="I42" s="1187"/>
      <c r="J42" s="1187"/>
    </row>
    <row r="43" spans="1:10" ht="20.100000000000001" customHeight="1" x14ac:dyDescent="0.2">
      <c r="A43" s="631"/>
    </row>
    <row r="44" spans="1:10" ht="15" customHeight="1" x14ac:dyDescent="0.2">
      <c r="A44" s="1209" t="s">
        <v>279</v>
      </c>
      <c r="B44" s="1209"/>
      <c r="C44" s="1209"/>
      <c r="D44" s="1209"/>
      <c r="E44" s="1209"/>
      <c r="F44" s="1209"/>
      <c r="G44" s="1209"/>
      <c r="H44" s="1209"/>
      <c r="I44" s="1209"/>
      <c r="J44" s="1209"/>
    </row>
    <row r="45" spans="1:10" ht="15" customHeight="1" x14ac:dyDescent="0.2">
      <c r="A45" s="1209"/>
      <c r="B45" s="1209"/>
      <c r="C45" s="1209"/>
      <c r="D45" s="1209"/>
      <c r="E45" s="1209"/>
      <c r="F45" s="1209"/>
      <c r="G45" s="1209"/>
      <c r="H45" s="1209"/>
      <c r="I45" s="1209"/>
      <c r="J45" s="1209"/>
    </row>
    <row r="46" spans="1:10" ht="15" customHeight="1" x14ac:dyDescent="0.2">
      <c r="A46" s="1209"/>
      <c r="B46" s="1209"/>
      <c r="C46" s="1209"/>
      <c r="D46" s="1209"/>
      <c r="E46" s="1209"/>
      <c r="F46" s="1209"/>
      <c r="G46" s="1209"/>
      <c r="H46" s="1209"/>
      <c r="I46" s="1209"/>
      <c r="J46" s="1209"/>
    </row>
    <row r="47" spans="1:10" ht="20.100000000000001" customHeight="1" thickBot="1" x14ac:dyDescent="0.25">
      <c r="A47" s="762"/>
      <c r="B47" s="762"/>
      <c r="C47" s="762"/>
      <c r="D47" s="762"/>
      <c r="E47" s="762"/>
      <c r="F47" s="762"/>
      <c r="G47" s="762"/>
      <c r="H47" s="762"/>
      <c r="I47" s="762"/>
      <c r="J47" s="762"/>
    </row>
    <row r="48" spans="1:10" ht="39.950000000000003" customHeight="1" thickBot="1" x14ac:dyDescent="0.25">
      <c r="A48" s="1188" t="s">
        <v>13</v>
      </c>
      <c r="B48" s="1188"/>
      <c r="C48" s="1188"/>
      <c r="D48" s="833" t="s">
        <v>21</v>
      </c>
      <c r="E48" s="833" t="s">
        <v>10</v>
      </c>
      <c r="F48" s="834" t="s">
        <v>240</v>
      </c>
      <c r="G48" s="1188" t="s">
        <v>14</v>
      </c>
      <c r="H48" s="1188"/>
      <c r="I48" s="1250" t="s">
        <v>8</v>
      </c>
      <c r="J48" s="1250"/>
    </row>
    <row r="49" spans="1:1022 1031:2042 2051:3072 3081:4092 4101:5112 5121:6142 6151:7162 7171:8192 8201:9212 9221:10232 10241:11262 11271:12282 12291:13312 13321:14332 14341:15352 15361:16382" ht="33" customHeight="1" thickBot="1" x14ac:dyDescent="0.25">
      <c r="A49" s="1210" t="str">
        <f>D15</f>
        <v>Juego de pesas de 1 g a 10 kg</v>
      </c>
      <c r="B49" s="1210"/>
      <c r="C49" s="1210"/>
      <c r="D49" s="835" t="e">
        <f>VLOOKUP('1 g @'!$E$6,'DATOS @'!N10:AA61,2,FALSE)</f>
        <v>#N/A</v>
      </c>
      <c r="E49" s="838" t="e">
        <f>VLOOKUP('1 g @'!$E$6,'DATOS @'!N10:AA61,3,FALSE)</f>
        <v>#N/A</v>
      </c>
      <c r="F49" s="837" t="e">
        <f>VLOOKUP('1 g @'!$E$6,'DATOS @'!N10:AA61,14,FALSE)</f>
        <v>#N/A</v>
      </c>
      <c r="G49" s="1207" t="e">
        <f>VLOOKUP('1 g @'!$E$6,'DATOS @'!N10:AA61,6,FALSE)</f>
        <v>#N/A</v>
      </c>
      <c r="H49" s="1207"/>
      <c r="I49" s="1235" t="e">
        <f>VLOOKUP('1 g @'!$E$6,'DATOS @'!N10:AA61,7,FALSE)</f>
        <v>#N/A</v>
      </c>
      <c r="J49" s="1235"/>
    </row>
    <row r="50" spans="1:1022 1031:2042 2051:3072 3081:4092 4101:5112 5121:6142 6151:7162 7171:8192 8201:9212 9221:10232 10241:11262 11271:12282 12291:13312 13321:14332 14341:15352 15361:16382" ht="33" customHeight="1" thickBot="1" x14ac:dyDescent="0.25">
      <c r="A50" s="1232" t="s">
        <v>344</v>
      </c>
      <c r="B50" s="1232"/>
      <c r="C50" s="1232"/>
      <c r="D50" s="835" t="e">
        <f>VLOOKUP('10 kg @'!$E$6,'DATOS @'!N10:AA61,2,FALSE)</f>
        <v>#N/A</v>
      </c>
      <c r="E50" s="838" t="e">
        <f>VLOOKUP('10 kg @'!$E$6,'DATOS @'!N10:AA61,3,FALSE)</f>
        <v>#N/A</v>
      </c>
      <c r="F50" s="837" t="e">
        <f>VLOOKUP('10 kg @'!$E$6,'DATOS @'!N10:AA61,14,FALSE)</f>
        <v>#N/A</v>
      </c>
      <c r="G50" s="1233" t="e">
        <f>VLOOKUP('10 kg @'!$E$6,'DATOS @'!N10:AA61,6,FALSE)</f>
        <v>#N/A</v>
      </c>
      <c r="H50" s="1234"/>
      <c r="I50" s="1235" t="e">
        <f>VLOOKUP('10 kg @'!$E$6,'DATOS @'!N10:AA61,7,FALSE)</f>
        <v>#N/A</v>
      </c>
      <c r="J50" s="1235"/>
    </row>
    <row r="51" spans="1:1022 1031:2042 2051:3072 3081:4092 4101:5112 5121:6142 6151:7162 7171:8192 8201:9212 9221:10232 10241:11262 11271:12282 12291:13312 13321:14332 14341:15352 15361:16382" ht="20.100000000000001" customHeight="1" x14ac:dyDescent="0.2">
      <c r="A51" s="635"/>
      <c r="B51" s="635"/>
      <c r="C51" s="635"/>
      <c r="D51" s="636"/>
      <c r="E51" s="635"/>
      <c r="F51" s="635"/>
      <c r="G51" s="635"/>
      <c r="H51" s="635"/>
      <c r="I51" s="637"/>
      <c r="J51" s="637"/>
    </row>
    <row r="52" spans="1:1022 1031:2042 2051:3072 3081:4092 4101:5112 5121:6142 6151:7162 7171:8192 8201:9212 9221:10232 10241:11262 11271:12282 12291:13312 13321:14332 14341:15352 15361:16382" ht="23.1" customHeight="1" x14ac:dyDescent="0.2">
      <c r="A52" s="1179" t="s">
        <v>282</v>
      </c>
      <c r="B52" s="1179"/>
      <c r="C52" s="1179"/>
      <c r="D52" s="1179"/>
      <c r="E52" s="1179"/>
      <c r="F52" s="1179"/>
      <c r="G52" s="1179"/>
      <c r="H52" s="1179"/>
      <c r="I52" s="1179"/>
      <c r="J52" s="1179"/>
    </row>
    <row r="53" spans="1:1022 1031:2042 2051:3072 3081:4092 4101:5112 5121:6142 6151:7162 7171:8192 8201:9212 9221:10232 10241:11262 11271:12282 12291:13312 13321:14332 14341:15352 15361:16382" ht="20.100000000000001" customHeight="1" x14ac:dyDescent="0.2">
      <c r="A53" s="631"/>
      <c r="B53" s="631"/>
    </row>
    <row r="54" spans="1:1022 1031:2042 2051:3072 3081:4092 4101:5112 5121:6142 6151:7162 7171:8192 8201:9212 9221:10232 10241:11262 11271:12282 12291:13312 13321:14332 14341:15352 15361:16382" ht="33" customHeight="1" x14ac:dyDescent="0.2">
      <c r="A54" s="1208" t="s">
        <v>316</v>
      </c>
      <c r="B54" s="1208"/>
      <c r="C54" s="1208"/>
      <c r="D54" s="1208"/>
      <c r="E54" s="1208"/>
      <c r="F54" s="1208"/>
      <c r="G54" s="1208"/>
      <c r="H54" s="1208"/>
      <c r="I54" s="1208"/>
      <c r="J54" s="1208"/>
    </row>
    <row r="55" spans="1:1022 1031:2042 2051:3072 3081:4092 4101:5112 5121:6142 6151:7162 7171:8192 8201:9212 9221:10232 10241:11262 11271:12282 12291:13312 13321:14332 14341:15352 15361:16382" ht="33" customHeight="1" x14ac:dyDescent="0.2">
      <c r="A55" s="1208"/>
      <c r="B55" s="1208"/>
      <c r="C55" s="1208"/>
      <c r="D55" s="1208"/>
      <c r="E55" s="1208"/>
      <c r="F55" s="1208"/>
      <c r="G55" s="1208"/>
      <c r="H55" s="1208"/>
      <c r="I55" s="1208"/>
      <c r="J55" s="1208"/>
    </row>
    <row r="56" spans="1:1022 1031:2042 2051:3072 3081:4092 4101:5112 5121:6142 6151:7162 7171:8192 8201:9212 9221:10232 10241:11262 11271:12282 12291:13312 13321:14332 14341:15352 15361:16382" ht="18" customHeight="1" x14ac:dyDescent="0.2">
      <c r="A56" s="764"/>
      <c r="B56" s="764"/>
      <c r="C56" s="764"/>
      <c r="D56" s="764"/>
      <c r="E56" s="764"/>
      <c r="F56" s="764"/>
      <c r="G56" s="764"/>
      <c r="H56" s="764"/>
      <c r="I56" s="764"/>
      <c r="J56" s="764"/>
    </row>
    <row r="57" spans="1:1022 1031:2042 2051:3072 3081:4092 4101:5112 5121:6142 6151:7162 7171:8192 8201:9212 9221:10232 10241:11262 11271:12282 12291:13312 13321:14332 14341:15352 15361:16382" ht="120" customHeight="1" x14ac:dyDescent="0.2">
      <c r="A57" s="1189"/>
      <c r="B57" s="1189"/>
      <c r="C57" s="1189"/>
      <c r="D57" s="1189"/>
      <c r="E57" s="1189"/>
      <c r="F57" s="1189"/>
      <c r="G57" s="1189"/>
      <c r="H57" s="1189"/>
      <c r="I57" s="1189"/>
      <c r="J57" s="1189"/>
    </row>
    <row r="58" spans="1:1022 1031:2042 2051:3072 3081:4092 4101:5112 5121:6142 6151:7162 7171:8192 8201:9212 9221:10232 10241:11262 11271:12282 12291:13312 13321:14332 14341:15352 15361:16382" ht="20.100000000000001" customHeight="1" x14ac:dyDescent="0.2">
      <c r="A58" s="764"/>
      <c r="B58" s="764"/>
      <c r="C58" s="764"/>
      <c r="D58" s="764"/>
      <c r="E58" s="764"/>
      <c r="F58" s="764"/>
    </row>
    <row r="59" spans="1:1022 1031:2042 2051:3072 3081:4092 4101:5112 5121:6142 6151:7162 7171:8192 8201:9212 9221:10232 10241:11262 11271:12282 12291:13312 13321:14332 14341:15352 15361:16382" ht="35.1" customHeight="1" x14ac:dyDescent="0.25">
      <c r="A59" s="764"/>
      <c r="B59" s="764"/>
      <c r="C59" s="764"/>
      <c r="D59" s="764"/>
      <c r="E59" s="1180" t="s">
        <v>410</v>
      </c>
      <c r="F59" s="1180"/>
      <c r="G59" s="1180"/>
      <c r="H59" s="1180"/>
      <c r="I59" s="1190">
        <f>I3</f>
        <v>0</v>
      </c>
      <c r="J59" s="1190"/>
    </row>
    <row r="60" spans="1:1022 1031:2042 2051:3072 3081:4092 4101:5112 5121:6142 6151:7162 7171:8192 8201:9212 9221:10232 10241:11262 11271:12282 12291:13312 13321:14332 14341:15352 15361:16382" ht="23.1" customHeight="1" x14ac:dyDescent="0.2">
      <c r="A60" s="1179" t="s">
        <v>283</v>
      </c>
      <c r="B60" s="1179"/>
      <c r="C60" s="1179"/>
      <c r="D60" s="1179"/>
      <c r="E60" s="1179"/>
      <c r="F60" s="1179"/>
      <c r="G60" s="1179"/>
      <c r="H60" s="1179"/>
      <c r="I60" s="1179"/>
      <c r="J60" s="1179"/>
    </row>
    <row r="61" spans="1:1022 1031:2042 2051:3072 3081:4092 4101:5112 5121:6142 6151:7162 7171:8192 8201:9212 9221:10232 10241:11262 11271:12282 12291:13312 13321:14332 14341:15352 15361:16382" ht="20.100000000000001" customHeight="1" thickBot="1" x14ac:dyDescent="0.25">
      <c r="A61" s="631"/>
      <c r="B61" s="631"/>
      <c r="K61" s="631"/>
      <c r="L61" s="631"/>
      <c r="U61" s="631"/>
      <c r="V61" s="631"/>
      <c r="AE61" s="631"/>
      <c r="AF61" s="631"/>
      <c r="AO61" s="631"/>
      <c r="AP61" s="631"/>
      <c r="AY61" s="631"/>
      <c r="AZ61" s="631"/>
      <c r="BI61" s="631"/>
      <c r="BJ61" s="631"/>
      <c r="BS61" s="631"/>
      <c r="BT61" s="631"/>
      <c r="CC61" s="631"/>
      <c r="CD61" s="631"/>
      <c r="CM61" s="631"/>
      <c r="CN61" s="631"/>
      <c r="CW61" s="631"/>
      <c r="CX61" s="631"/>
      <c r="DG61" s="631"/>
      <c r="DH61" s="631"/>
      <c r="DQ61" s="631"/>
      <c r="DR61" s="631"/>
      <c r="EA61" s="631"/>
      <c r="EB61" s="631"/>
      <c r="EK61" s="631"/>
      <c r="EL61" s="631"/>
      <c r="EU61" s="631"/>
      <c r="EV61" s="631"/>
      <c r="FE61" s="631"/>
      <c r="FF61" s="631"/>
      <c r="FO61" s="631"/>
      <c r="FP61" s="631"/>
      <c r="FY61" s="631"/>
      <c r="FZ61" s="631"/>
      <c r="GI61" s="631"/>
      <c r="GJ61" s="631"/>
      <c r="GS61" s="631"/>
      <c r="GT61" s="631"/>
      <c r="HC61" s="631"/>
      <c r="HD61" s="631"/>
      <c r="HM61" s="631"/>
      <c r="HN61" s="631"/>
      <c r="HW61" s="631"/>
      <c r="HX61" s="631"/>
      <c r="IG61" s="631"/>
      <c r="IH61" s="631"/>
      <c r="IQ61" s="631"/>
      <c r="IR61" s="631"/>
      <c r="JA61" s="631"/>
      <c r="JB61" s="631"/>
      <c r="JK61" s="631"/>
      <c r="JL61" s="631"/>
      <c r="JU61" s="631"/>
      <c r="JV61" s="631"/>
      <c r="KE61" s="631"/>
      <c r="KF61" s="631"/>
      <c r="KO61" s="631"/>
      <c r="KP61" s="631"/>
      <c r="KY61" s="631"/>
      <c r="KZ61" s="631"/>
      <c r="LI61" s="631"/>
      <c r="LJ61" s="631"/>
      <c r="LS61" s="631"/>
      <c r="LT61" s="631"/>
      <c r="MC61" s="631"/>
      <c r="MD61" s="631"/>
      <c r="MM61" s="631"/>
      <c r="MN61" s="631"/>
      <c r="MW61" s="631"/>
      <c r="MX61" s="631"/>
      <c r="NG61" s="631"/>
      <c r="NH61" s="631"/>
      <c r="NQ61" s="631"/>
      <c r="NR61" s="631"/>
      <c r="OA61" s="631"/>
      <c r="OB61" s="631"/>
      <c r="OK61" s="631"/>
      <c r="OL61" s="631"/>
      <c r="OU61" s="631"/>
      <c r="OV61" s="631"/>
      <c r="PE61" s="631"/>
      <c r="PF61" s="631"/>
      <c r="PO61" s="631"/>
      <c r="PP61" s="631"/>
      <c r="PY61" s="631"/>
      <c r="PZ61" s="631"/>
      <c r="QI61" s="631"/>
      <c r="QJ61" s="631"/>
      <c r="QS61" s="631"/>
      <c r="QT61" s="631"/>
      <c r="RC61" s="631"/>
      <c r="RD61" s="631"/>
      <c r="RM61" s="631"/>
      <c r="RN61" s="631"/>
      <c r="RW61" s="631"/>
      <c r="RX61" s="631"/>
      <c r="SG61" s="631"/>
      <c r="SH61" s="631"/>
      <c r="SQ61" s="631"/>
      <c r="SR61" s="631"/>
      <c r="TA61" s="631"/>
      <c r="TB61" s="631"/>
      <c r="TK61" s="631"/>
      <c r="TL61" s="631"/>
      <c r="TU61" s="631"/>
      <c r="TV61" s="631"/>
      <c r="UE61" s="631"/>
      <c r="UF61" s="631"/>
      <c r="UO61" s="631"/>
      <c r="UP61" s="631"/>
      <c r="UY61" s="631"/>
      <c r="UZ61" s="631"/>
      <c r="VI61" s="631"/>
      <c r="VJ61" s="631"/>
      <c r="VS61" s="631"/>
      <c r="VT61" s="631"/>
      <c r="WC61" s="631"/>
      <c r="WD61" s="631"/>
      <c r="WM61" s="631"/>
      <c r="WN61" s="631"/>
      <c r="WW61" s="631"/>
      <c r="WX61" s="631"/>
      <c r="XG61" s="631"/>
      <c r="XH61" s="631"/>
      <c r="XQ61" s="631"/>
      <c r="XR61" s="631"/>
      <c r="YA61" s="631"/>
      <c r="YB61" s="631"/>
      <c r="YK61" s="631"/>
      <c r="YL61" s="631"/>
      <c r="YU61" s="631"/>
      <c r="YV61" s="631"/>
      <c r="ZE61" s="631"/>
      <c r="ZF61" s="631"/>
      <c r="ZO61" s="631"/>
      <c r="ZP61" s="631"/>
      <c r="ZY61" s="631"/>
      <c r="ZZ61" s="631"/>
      <c r="AAI61" s="631"/>
      <c r="AAJ61" s="631"/>
      <c r="AAS61" s="631"/>
      <c r="AAT61" s="631"/>
      <c r="ABC61" s="631"/>
      <c r="ABD61" s="631"/>
      <c r="ABM61" s="631"/>
      <c r="ABN61" s="631"/>
      <c r="ABW61" s="631"/>
      <c r="ABX61" s="631"/>
      <c r="ACG61" s="631"/>
      <c r="ACH61" s="631"/>
      <c r="ACQ61" s="631"/>
      <c r="ACR61" s="631"/>
      <c r="ADA61" s="631"/>
      <c r="ADB61" s="631"/>
      <c r="ADK61" s="631"/>
      <c r="ADL61" s="631"/>
      <c r="ADU61" s="631"/>
      <c r="ADV61" s="631"/>
      <c r="AEE61" s="631"/>
      <c r="AEF61" s="631"/>
      <c r="AEO61" s="631"/>
      <c r="AEP61" s="631"/>
      <c r="AEY61" s="631"/>
      <c r="AEZ61" s="631"/>
      <c r="AFI61" s="631"/>
      <c r="AFJ61" s="631"/>
      <c r="AFS61" s="631"/>
      <c r="AFT61" s="631"/>
      <c r="AGC61" s="631"/>
      <c r="AGD61" s="631"/>
      <c r="AGM61" s="631"/>
      <c r="AGN61" s="631"/>
      <c r="AGW61" s="631"/>
      <c r="AGX61" s="631"/>
      <c r="AHG61" s="631"/>
      <c r="AHH61" s="631"/>
      <c r="AHQ61" s="631"/>
      <c r="AHR61" s="631"/>
      <c r="AIA61" s="631"/>
      <c r="AIB61" s="631"/>
      <c r="AIK61" s="631"/>
      <c r="AIL61" s="631"/>
      <c r="AIU61" s="631"/>
      <c r="AIV61" s="631"/>
      <c r="AJE61" s="631"/>
      <c r="AJF61" s="631"/>
      <c r="AJO61" s="631"/>
      <c r="AJP61" s="631"/>
      <c r="AJY61" s="631"/>
      <c r="AJZ61" s="631"/>
      <c r="AKI61" s="631"/>
      <c r="AKJ61" s="631"/>
      <c r="AKS61" s="631"/>
      <c r="AKT61" s="631"/>
      <c r="ALC61" s="631"/>
      <c r="ALD61" s="631"/>
      <c r="ALM61" s="631"/>
      <c r="ALN61" s="631"/>
      <c r="ALW61" s="631"/>
      <c r="ALX61" s="631"/>
      <c r="AMG61" s="631"/>
      <c r="AMH61" s="631"/>
      <c r="AMQ61" s="631"/>
      <c r="AMR61" s="631"/>
      <c r="ANA61" s="631"/>
      <c r="ANB61" s="631"/>
      <c r="ANK61" s="631"/>
      <c r="ANL61" s="631"/>
      <c r="ANU61" s="631"/>
      <c r="ANV61" s="631"/>
      <c r="AOE61" s="631"/>
      <c r="AOF61" s="631"/>
      <c r="AOO61" s="631"/>
      <c r="AOP61" s="631"/>
      <c r="AOY61" s="631"/>
      <c r="AOZ61" s="631"/>
      <c r="API61" s="631"/>
      <c r="APJ61" s="631"/>
      <c r="APS61" s="631"/>
      <c r="APT61" s="631"/>
      <c r="AQC61" s="631"/>
      <c r="AQD61" s="631"/>
      <c r="AQM61" s="631"/>
      <c r="AQN61" s="631"/>
      <c r="AQW61" s="631"/>
      <c r="AQX61" s="631"/>
      <c r="ARG61" s="631"/>
      <c r="ARH61" s="631"/>
      <c r="ARQ61" s="631"/>
      <c r="ARR61" s="631"/>
      <c r="ASA61" s="631"/>
      <c r="ASB61" s="631"/>
      <c r="ASK61" s="631"/>
      <c r="ASL61" s="631"/>
      <c r="ASU61" s="631"/>
      <c r="ASV61" s="631"/>
      <c r="ATE61" s="631"/>
      <c r="ATF61" s="631"/>
      <c r="ATO61" s="631"/>
      <c r="ATP61" s="631"/>
      <c r="ATY61" s="631"/>
      <c r="ATZ61" s="631"/>
      <c r="AUI61" s="631"/>
      <c r="AUJ61" s="631"/>
      <c r="AUS61" s="631"/>
      <c r="AUT61" s="631"/>
      <c r="AVC61" s="631"/>
      <c r="AVD61" s="631"/>
      <c r="AVM61" s="631"/>
      <c r="AVN61" s="631"/>
      <c r="AVW61" s="631"/>
      <c r="AVX61" s="631"/>
      <c r="AWG61" s="631"/>
      <c r="AWH61" s="631"/>
      <c r="AWQ61" s="631"/>
      <c r="AWR61" s="631"/>
      <c r="AXA61" s="631"/>
      <c r="AXB61" s="631"/>
      <c r="AXK61" s="631"/>
      <c r="AXL61" s="631"/>
      <c r="AXU61" s="631"/>
      <c r="AXV61" s="631"/>
      <c r="AYE61" s="631"/>
      <c r="AYF61" s="631"/>
      <c r="AYO61" s="631"/>
      <c r="AYP61" s="631"/>
      <c r="AYY61" s="631"/>
      <c r="AYZ61" s="631"/>
      <c r="AZI61" s="631"/>
      <c r="AZJ61" s="631"/>
      <c r="AZS61" s="631"/>
      <c r="AZT61" s="631"/>
      <c r="BAC61" s="631"/>
      <c r="BAD61" s="631"/>
      <c r="BAM61" s="631"/>
      <c r="BAN61" s="631"/>
      <c r="BAW61" s="631"/>
      <c r="BAX61" s="631"/>
      <c r="BBG61" s="631"/>
      <c r="BBH61" s="631"/>
      <c r="BBQ61" s="631"/>
      <c r="BBR61" s="631"/>
      <c r="BCA61" s="631"/>
      <c r="BCB61" s="631"/>
      <c r="BCK61" s="631"/>
      <c r="BCL61" s="631"/>
      <c r="BCU61" s="631"/>
      <c r="BCV61" s="631"/>
      <c r="BDE61" s="631"/>
      <c r="BDF61" s="631"/>
      <c r="BDO61" s="631"/>
      <c r="BDP61" s="631"/>
      <c r="BDY61" s="631"/>
      <c r="BDZ61" s="631"/>
      <c r="BEI61" s="631"/>
      <c r="BEJ61" s="631"/>
      <c r="BES61" s="631"/>
      <c r="BET61" s="631"/>
      <c r="BFC61" s="631"/>
      <c r="BFD61" s="631"/>
      <c r="BFM61" s="631"/>
      <c r="BFN61" s="631"/>
      <c r="BFW61" s="631"/>
      <c r="BFX61" s="631"/>
      <c r="BGG61" s="631"/>
      <c r="BGH61" s="631"/>
      <c r="BGQ61" s="631"/>
      <c r="BGR61" s="631"/>
      <c r="BHA61" s="631"/>
      <c r="BHB61" s="631"/>
      <c r="BHK61" s="631"/>
      <c r="BHL61" s="631"/>
      <c r="BHU61" s="631"/>
      <c r="BHV61" s="631"/>
      <c r="BIE61" s="631"/>
      <c r="BIF61" s="631"/>
      <c r="BIO61" s="631"/>
      <c r="BIP61" s="631"/>
      <c r="BIY61" s="631"/>
      <c r="BIZ61" s="631"/>
      <c r="BJI61" s="631"/>
      <c r="BJJ61" s="631"/>
      <c r="BJS61" s="631"/>
      <c r="BJT61" s="631"/>
      <c r="BKC61" s="631"/>
      <c r="BKD61" s="631"/>
      <c r="BKM61" s="631"/>
      <c r="BKN61" s="631"/>
      <c r="BKW61" s="631"/>
      <c r="BKX61" s="631"/>
      <c r="BLG61" s="631"/>
      <c r="BLH61" s="631"/>
      <c r="BLQ61" s="631"/>
      <c r="BLR61" s="631"/>
      <c r="BMA61" s="631"/>
      <c r="BMB61" s="631"/>
      <c r="BMK61" s="631"/>
      <c r="BML61" s="631"/>
      <c r="BMU61" s="631"/>
      <c r="BMV61" s="631"/>
      <c r="BNE61" s="631"/>
      <c r="BNF61" s="631"/>
      <c r="BNO61" s="631"/>
      <c r="BNP61" s="631"/>
      <c r="BNY61" s="631"/>
      <c r="BNZ61" s="631"/>
      <c r="BOI61" s="631"/>
      <c r="BOJ61" s="631"/>
      <c r="BOS61" s="631"/>
      <c r="BOT61" s="631"/>
      <c r="BPC61" s="631"/>
      <c r="BPD61" s="631"/>
      <c r="BPM61" s="631"/>
      <c r="BPN61" s="631"/>
      <c r="BPW61" s="631"/>
      <c r="BPX61" s="631"/>
      <c r="BQG61" s="631"/>
      <c r="BQH61" s="631"/>
      <c r="BQQ61" s="631"/>
      <c r="BQR61" s="631"/>
      <c r="BRA61" s="631"/>
      <c r="BRB61" s="631"/>
      <c r="BRK61" s="631"/>
      <c r="BRL61" s="631"/>
      <c r="BRU61" s="631"/>
      <c r="BRV61" s="631"/>
      <c r="BSE61" s="631"/>
      <c r="BSF61" s="631"/>
      <c r="BSO61" s="631"/>
      <c r="BSP61" s="631"/>
      <c r="BSY61" s="631"/>
      <c r="BSZ61" s="631"/>
      <c r="BTI61" s="631"/>
      <c r="BTJ61" s="631"/>
      <c r="BTS61" s="631"/>
      <c r="BTT61" s="631"/>
      <c r="BUC61" s="631"/>
      <c r="BUD61" s="631"/>
      <c r="BUM61" s="631"/>
      <c r="BUN61" s="631"/>
      <c r="BUW61" s="631"/>
      <c r="BUX61" s="631"/>
      <c r="BVG61" s="631"/>
      <c r="BVH61" s="631"/>
      <c r="BVQ61" s="631"/>
      <c r="BVR61" s="631"/>
      <c r="BWA61" s="631"/>
      <c r="BWB61" s="631"/>
      <c r="BWK61" s="631"/>
      <c r="BWL61" s="631"/>
      <c r="BWU61" s="631"/>
      <c r="BWV61" s="631"/>
      <c r="BXE61" s="631"/>
      <c r="BXF61" s="631"/>
      <c r="BXO61" s="631"/>
      <c r="BXP61" s="631"/>
      <c r="BXY61" s="631"/>
      <c r="BXZ61" s="631"/>
      <c r="BYI61" s="631"/>
      <c r="BYJ61" s="631"/>
      <c r="BYS61" s="631"/>
      <c r="BYT61" s="631"/>
      <c r="BZC61" s="631"/>
      <c r="BZD61" s="631"/>
      <c r="BZM61" s="631"/>
      <c r="BZN61" s="631"/>
      <c r="BZW61" s="631"/>
      <c r="BZX61" s="631"/>
      <c r="CAG61" s="631"/>
      <c r="CAH61" s="631"/>
      <c r="CAQ61" s="631"/>
      <c r="CAR61" s="631"/>
      <c r="CBA61" s="631"/>
      <c r="CBB61" s="631"/>
      <c r="CBK61" s="631"/>
      <c r="CBL61" s="631"/>
      <c r="CBU61" s="631"/>
      <c r="CBV61" s="631"/>
      <c r="CCE61" s="631"/>
      <c r="CCF61" s="631"/>
      <c r="CCO61" s="631"/>
      <c r="CCP61" s="631"/>
      <c r="CCY61" s="631"/>
      <c r="CCZ61" s="631"/>
      <c r="CDI61" s="631"/>
      <c r="CDJ61" s="631"/>
      <c r="CDS61" s="631"/>
      <c r="CDT61" s="631"/>
      <c r="CEC61" s="631"/>
      <c r="CED61" s="631"/>
      <c r="CEM61" s="631"/>
      <c r="CEN61" s="631"/>
      <c r="CEW61" s="631"/>
      <c r="CEX61" s="631"/>
      <c r="CFG61" s="631"/>
      <c r="CFH61" s="631"/>
      <c r="CFQ61" s="631"/>
      <c r="CFR61" s="631"/>
      <c r="CGA61" s="631"/>
      <c r="CGB61" s="631"/>
      <c r="CGK61" s="631"/>
      <c r="CGL61" s="631"/>
      <c r="CGU61" s="631"/>
      <c r="CGV61" s="631"/>
      <c r="CHE61" s="631"/>
      <c r="CHF61" s="631"/>
      <c r="CHO61" s="631"/>
      <c r="CHP61" s="631"/>
      <c r="CHY61" s="631"/>
      <c r="CHZ61" s="631"/>
      <c r="CII61" s="631"/>
      <c r="CIJ61" s="631"/>
      <c r="CIS61" s="631"/>
      <c r="CIT61" s="631"/>
      <c r="CJC61" s="631"/>
      <c r="CJD61" s="631"/>
      <c r="CJM61" s="631"/>
      <c r="CJN61" s="631"/>
      <c r="CJW61" s="631"/>
      <c r="CJX61" s="631"/>
      <c r="CKG61" s="631"/>
      <c r="CKH61" s="631"/>
      <c r="CKQ61" s="631"/>
      <c r="CKR61" s="631"/>
      <c r="CLA61" s="631"/>
      <c r="CLB61" s="631"/>
      <c r="CLK61" s="631"/>
      <c r="CLL61" s="631"/>
      <c r="CLU61" s="631"/>
      <c r="CLV61" s="631"/>
      <c r="CME61" s="631"/>
      <c r="CMF61" s="631"/>
      <c r="CMO61" s="631"/>
      <c r="CMP61" s="631"/>
      <c r="CMY61" s="631"/>
      <c r="CMZ61" s="631"/>
      <c r="CNI61" s="631"/>
      <c r="CNJ61" s="631"/>
      <c r="CNS61" s="631"/>
      <c r="CNT61" s="631"/>
      <c r="COC61" s="631"/>
      <c r="COD61" s="631"/>
      <c r="COM61" s="631"/>
      <c r="CON61" s="631"/>
      <c r="COW61" s="631"/>
      <c r="COX61" s="631"/>
      <c r="CPG61" s="631"/>
      <c r="CPH61" s="631"/>
      <c r="CPQ61" s="631"/>
      <c r="CPR61" s="631"/>
      <c r="CQA61" s="631"/>
      <c r="CQB61" s="631"/>
      <c r="CQK61" s="631"/>
      <c r="CQL61" s="631"/>
      <c r="CQU61" s="631"/>
      <c r="CQV61" s="631"/>
      <c r="CRE61" s="631"/>
      <c r="CRF61" s="631"/>
      <c r="CRO61" s="631"/>
      <c r="CRP61" s="631"/>
      <c r="CRY61" s="631"/>
      <c r="CRZ61" s="631"/>
      <c r="CSI61" s="631"/>
      <c r="CSJ61" s="631"/>
      <c r="CSS61" s="631"/>
      <c r="CST61" s="631"/>
      <c r="CTC61" s="631"/>
      <c r="CTD61" s="631"/>
      <c r="CTM61" s="631"/>
      <c r="CTN61" s="631"/>
      <c r="CTW61" s="631"/>
      <c r="CTX61" s="631"/>
      <c r="CUG61" s="631"/>
      <c r="CUH61" s="631"/>
      <c r="CUQ61" s="631"/>
      <c r="CUR61" s="631"/>
      <c r="CVA61" s="631"/>
      <c r="CVB61" s="631"/>
      <c r="CVK61" s="631"/>
      <c r="CVL61" s="631"/>
      <c r="CVU61" s="631"/>
      <c r="CVV61" s="631"/>
      <c r="CWE61" s="631"/>
      <c r="CWF61" s="631"/>
      <c r="CWO61" s="631"/>
      <c r="CWP61" s="631"/>
      <c r="CWY61" s="631"/>
      <c r="CWZ61" s="631"/>
      <c r="CXI61" s="631"/>
      <c r="CXJ61" s="631"/>
      <c r="CXS61" s="631"/>
      <c r="CXT61" s="631"/>
      <c r="CYC61" s="631"/>
      <c r="CYD61" s="631"/>
      <c r="CYM61" s="631"/>
      <c r="CYN61" s="631"/>
      <c r="CYW61" s="631"/>
      <c r="CYX61" s="631"/>
      <c r="CZG61" s="631"/>
      <c r="CZH61" s="631"/>
      <c r="CZQ61" s="631"/>
      <c r="CZR61" s="631"/>
      <c r="DAA61" s="631"/>
      <c r="DAB61" s="631"/>
      <c r="DAK61" s="631"/>
      <c r="DAL61" s="631"/>
      <c r="DAU61" s="631"/>
      <c r="DAV61" s="631"/>
      <c r="DBE61" s="631"/>
      <c r="DBF61" s="631"/>
      <c r="DBO61" s="631"/>
      <c r="DBP61" s="631"/>
      <c r="DBY61" s="631"/>
      <c r="DBZ61" s="631"/>
      <c r="DCI61" s="631"/>
      <c r="DCJ61" s="631"/>
      <c r="DCS61" s="631"/>
      <c r="DCT61" s="631"/>
      <c r="DDC61" s="631"/>
      <c r="DDD61" s="631"/>
      <c r="DDM61" s="631"/>
      <c r="DDN61" s="631"/>
      <c r="DDW61" s="631"/>
      <c r="DDX61" s="631"/>
      <c r="DEG61" s="631"/>
      <c r="DEH61" s="631"/>
      <c r="DEQ61" s="631"/>
      <c r="DER61" s="631"/>
      <c r="DFA61" s="631"/>
      <c r="DFB61" s="631"/>
      <c r="DFK61" s="631"/>
      <c r="DFL61" s="631"/>
      <c r="DFU61" s="631"/>
      <c r="DFV61" s="631"/>
      <c r="DGE61" s="631"/>
      <c r="DGF61" s="631"/>
      <c r="DGO61" s="631"/>
      <c r="DGP61" s="631"/>
      <c r="DGY61" s="631"/>
      <c r="DGZ61" s="631"/>
      <c r="DHI61" s="631"/>
      <c r="DHJ61" s="631"/>
      <c r="DHS61" s="631"/>
      <c r="DHT61" s="631"/>
      <c r="DIC61" s="631"/>
      <c r="DID61" s="631"/>
      <c r="DIM61" s="631"/>
      <c r="DIN61" s="631"/>
      <c r="DIW61" s="631"/>
      <c r="DIX61" s="631"/>
      <c r="DJG61" s="631"/>
      <c r="DJH61" s="631"/>
      <c r="DJQ61" s="631"/>
      <c r="DJR61" s="631"/>
      <c r="DKA61" s="631"/>
      <c r="DKB61" s="631"/>
      <c r="DKK61" s="631"/>
      <c r="DKL61" s="631"/>
      <c r="DKU61" s="631"/>
      <c r="DKV61" s="631"/>
      <c r="DLE61" s="631"/>
      <c r="DLF61" s="631"/>
      <c r="DLO61" s="631"/>
      <c r="DLP61" s="631"/>
      <c r="DLY61" s="631"/>
      <c r="DLZ61" s="631"/>
      <c r="DMI61" s="631"/>
      <c r="DMJ61" s="631"/>
      <c r="DMS61" s="631"/>
      <c r="DMT61" s="631"/>
      <c r="DNC61" s="631"/>
      <c r="DND61" s="631"/>
      <c r="DNM61" s="631"/>
      <c r="DNN61" s="631"/>
      <c r="DNW61" s="631"/>
      <c r="DNX61" s="631"/>
      <c r="DOG61" s="631"/>
      <c r="DOH61" s="631"/>
      <c r="DOQ61" s="631"/>
      <c r="DOR61" s="631"/>
      <c r="DPA61" s="631"/>
      <c r="DPB61" s="631"/>
      <c r="DPK61" s="631"/>
      <c r="DPL61" s="631"/>
      <c r="DPU61" s="631"/>
      <c r="DPV61" s="631"/>
      <c r="DQE61" s="631"/>
      <c r="DQF61" s="631"/>
      <c r="DQO61" s="631"/>
      <c r="DQP61" s="631"/>
      <c r="DQY61" s="631"/>
      <c r="DQZ61" s="631"/>
      <c r="DRI61" s="631"/>
      <c r="DRJ61" s="631"/>
      <c r="DRS61" s="631"/>
      <c r="DRT61" s="631"/>
      <c r="DSC61" s="631"/>
      <c r="DSD61" s="631"/>
      <c r="DSM61" s="631"/>
      <c r="DSN61" s="631"/>
      <c r="DSW61" s="631"/>
      <c r="DSX61" s="631"/>
      <c r="DTG61" s="631"/>
      <c r="DTH61" s="631"/>
      <c r="DTQ61" s="631"/>
      <c r="DTR61" s="631"/>
      <c r="DUA61" s="631"/>
      <c r="DUB61" s="631"/>
      <c r="DUK61" s="631"/>
      <c r="DUL61" s="631"/>
      <c r="DUU61" s="631"/>
      <c r="DUV61" s="631"/>
      <c r="DVE61" s="631"/>
      <c r="DVF61" s="631"/>
      <c r="DVO61" s="631"/>
      <c r="DVP61" s="631"/>
      <c r="DVY61" s="631"/>
      <c r="DVZ61" s="631"/>
      <c r="DWI61" s="631"/>
      <c r="DWJ61" s="631"/>
      <c r="DWS61" s="631"/>
      <c r="DWT61" s="631"/>
      <c r="DXC61" s="631"/>
      <c r="DXD61" s="631"/>
      <c r="DXM61" s="631"/>
      <c r="DXN61" s="631"/>
      <c r="DXW61" s="631"/>
      <c r="DXX61" s="631"/>
      <c r="DYG61" s="631"/>
      <c r="DYH61" s="631"/>
      <c r="DYQ61" s="631"/>
      <c r="DYR61" s="631"/>
      <c r="DZA61" s="631"/>
      <c r="DZB61" s="631"/>
      <c r="DZK61" s="631"/>
      <c r="DZL61" s="631"/>
      <c r="DZU61" s="631"/>
      <c r="DZV61" s="631"/>
      <c r="EAE61" s="631"/>
      <c r="EAF61" s="631"/>
      <c r="EAO61" s="631"/>
      <c r="EAP61" s="631"/>
      <c r="EAY61" s="631"/>
      <c r="EAZ61" s="631"/>
      <c r="EBI61" s="631"/>
      <c r="EBJ61" s="631"/>
      <c r="EBS61" s="631"/>
      <c r="EBT61" s="631"/>
      <c r="ECC61" s="631"/>
      <c r="ECD61" s="631"/>
      <c r="ECM61" s="631"/>
      <c r="ECN61" s="631"/>
      <c r="ECW61" s="631"/>
      <c r="ECX61" s="631"/>
      <c r="EDG61" s="631"/>
      <c r="EDH61" s="631"/>
      <c r="EDQ61" s="631"/>
      <c r="EDR61" s="631"/>
      <c r="EEA61" s="631"/>
      <c r="EEB61" s="631"/>
      <c r="EEK61" s="631"/>
      <c r="EEL61" s="631"/>
      <c r="EEU61" s="631"/>
      <c r="EEV61" s="631"/>
      <c r="EFE61" s="631"/>
      <c r="EFF61" s="631"/>
      <c r="EFO61" s="631"/>
      <c r="EFP61" s="631"/>
      <c r="EFY61" s="631"/>
      <c r="EFZ61" s="631"/>
      <c r="EGI61" s="631"/>
      <c r="EGJ61" s="631"/>
      <c r="EGS61" s="631"/>
      <c r="EGT61" s="631"/>
      <c r="EHC61" s="631"/>
      <c r="EHD61" s="631"/>
      <c r="EHM61" s="631"/>
      <c r="EHN61" s="631"/>
      <c r="EHW61" s="631"/>
      <c r="EHX61" s="631"/>
      <c r="EIG61" s="631"/>
      <c r="EIH61" s="631"/>
      <c r="EIQ61" s="631"/>
      <c r="EIR61" s="631"/>
      <c r="EJA61" s="631"/>
      <c r="EJB61" s="631"/>
      <c r="EJK61" s="631"/>
      <c r="EJL61" s="631"/>
      <c r="EJU61" s="631"/>
      <c r="EJV61" s="631"/>
      <c r="EKE61" s="631"/>
      <c r="EKF61" s="631"/>
      <c r="EKO61" s="631"/>
      <c r="EKP61" s="631"/>
      <c r="EKY61" s="631"/>
      <c r="EKZ61" s="631"/>
      <c r="ELI61" s="631"/>
      <c r="ELJ61" s="631"/>
      <c r="ELS61" s="631"/>
      <c r="ELT61" s="631"/>
      <c r="EMC61" s="631"/>
      <c r="EMD61" s="631"/>
      <c r="EMM61" s="631"/>
      <c r="EMN61" s="631"/>
      <c r="EMW61" s="631"/>
      <c r="EMX61" s="631"/>
      <c r="ENG61" s="631"/>
      <c r="ENH61" s="631"/>
      <c r="ENQ61" s="631"/>
      <c r="ENR61" s="631"/>
      <c r="EOA61" s="631"/>
      <c r="EOB61" s="631"/>
      <c r="EOK61" s="631"/>
      <c r="EOL61" s="631"/>
      <c r="EOU61" s="631"/>
      <c r="EOV61" s="631"/>
      <c r="EPE61" s="631"/>
      <c r="EPF61" s="631"/>
      <c r="EPO61" s="631"/>
      <c r="EPP61" s="631"/>
      <c r="EPY61" s="631"/>
      <c r="EPZ61" s="631"/>
      <c r="EQI61" s="631"/>
      <c r="EQJ61" s="631"/>
      <c r="EQS61" s="631"/>
      <c r="EQT61" s="631"/>
      <c r="ERC61" s="631"/>
      <c r="ERD61" s="631"/>
      <c r="ERM61" s="631"/>
      <c r="ERN61" s="631"/>
      <c r="ERW61" s="631"/>
      <c r="ERX61" s="631"/>
      <c r="ESG61" s="631"/>
      <c r="ESH61" s="631"/>
      <c r="ESQ61" s="631"/>
      <c r="ESR61" s="631"/>
      <c r="ETA61" s="631"/>
      <c r="ETB61" s="631"/>
      <c r="ETK61" s="631"/>
      <c r="ETL61" s="631"/>
      <c r="ETU61" s="631"/>
      <c r="ETV61" s="631"/>
      <c r="EUE61" s="631"/>
      <c r="EUF61" s="631"/>
      <c r="EUO61" s="631"/>
      <c r="EUP61" s="631"/>
      <c r="EUY61" s="631"/>
      <c r="EUZ61" s="631"/>
      <c r="EVI61" s="631"/>
      <c r="EVJ61" s="631"/>
      <c r="EVS61" s="631"/>
      <c r="EVT61" s="631"/>
      <c r="EWC61" s="631"/>
      <c r="EWD61" s="631"/>
      <c r="EWM61" s="631"/>
      <c r="EWN61" s="631"/>
      <c r="EWW61" s="631"/>
      <c r="EWX61" s="631"/>
      <c r="EXG61" s="631"/>
      <c r="EXH61" s="631"/>
      <c r="EXQ61" s="631"/>
      <c r="EXR61" s="631"/>
      <c r="EYA61" s="631"/>
      <c r="EYB61" s="631"/>
      <c r="EYK61" s="631"/>
      <c r="EYL61" s="631"/>
      <c r="EYU61" s="631"/>
      <c r="EYV61" s="631"/>
      <c r="EZE61" s="631"/>
      <c r="EZF61" s="631"/>
      <c r="EZO61" s="631"/>
      <c r="EZP61" s="631"/>
      <c r="EZY61" s="631"/>
      <c r="EZZ61" s="631"/>
      <c r="FAI61" s="631"/>
      <c r="FAJ61" s="631"/>
      <c r="FAS61" s="631"/>
      <c r="FAT61" s="631"/>
      <c r="FBC61" s="631"/>
      <c r="FBD61" s="631"/>
      <c r="FBM61" s="631"/>
      <c r="FBN61" s="631"/>
      <c r="FBW61" s="631"/>
      <c r="FBX61" s="631"/>
      <c r="FCG61" s="631"/>
      <c r="FCH61" s="631"/>
      <c r="FCQ61" s="631"/>
      <c r="FCR61" s="631"/>
      <c r="FDA61" s="631"/>
      <c r="FDB61" s="631"/>
      <c r="FDK61" s="631"/>
      <c r="FDL61" s="631"/>
      <c r="FDU61" s="631"/>
      <c r="FDV61" s="631"/>
      <c r="FEE61" s="631"/>
      <c r="FEF61" s="631"/>
      <c r="FEO61" s="631"/>
      <c r="FEP61" s="631"/>
      <c r="FEY61" s="631"/>
      <c r="FEZ61" s="631"/>
      <c r="FFI61" s="631"/>
      <c r="FFJ61" s="631"/>
      <c r="FFS61" s="631"/>
      <c r="FFT61" s="631"/>
      <c r="FGC61" s="631"/>
      <c r="FGD61" s="631"/>
      <c r="FGM61" s="631"/>
      <c r="FGN61" s="631"/>
      <c r="FGW61" s="631"/>
      <c r="FGX61" s="631"/>
      <c r="FHG61" s="631"/>
      <c r="FHH61" s="631"/>
      <c r="FHQ61" s="631"/>
      <c r="FHR61" s="631"/>
      <c r="FIA61" s="631"/>
      <c r="FIB61" s="631"/>
      <c r="FIK61" s="631"/>
      <c r="FIL61" s="631"/>
      <c r="FIU61" s="631"/>
      <c r="FIV61" s="631"/>
      <c r="FJE61" s="631"/>
      <c r="FJF61" s="631"/>
      <c r="FJO61" s="631"/>
      <c r="FJP61" s="631"/>
      <c r="FJY61" s="631"/>
      <c r="FJZ61" s="631"/>
      <c r="FKI61" s="631"/>
      <c r="FKJ61" s="631"/>
      <c r="FKS61" s="631"/>
      <c r="FKT61" s="631"/>
      <c r="FLC61" s="631"/>
      <c r="FLD61" s="631"/>
      <c r="FLM61" s="631"/>
      <c r="FLN61" s="631"/>
      <c r="FLW61" s="631"/>
      <c r="FLX61" s="631"/>
      <c r="FMG61" s="631"/>
      <c r="FMH61" s="631"/>
      <c r="FMQ61" s="631"/>
      <c r="FMR61" s="631"/>
      <c r="FNA61" s="631"/>
      <c r="FNB61" s="631"/>
      <c r="FNK61" s="631"/>
      <c r="FNL61" s="631"/>
      <c r="FNU61" s="631"/>
      <c r="FNV61" s="631"/>
      <c r="FOE61" s="631"/>
      <c r="FOF61" s="631"/>
      <c r="FOO61" s="631"/>
      <c r="FOP61" s="631"/>
      <c r="FOY61" s="631"/>
      <c r="FOZ61" s="631"/>
      <c r="FPI61" s="631"/>
      <c r="FPJ61" s="631"/>
      <c r="FPS61" s="631"/>
      <c r="FPT61" s="631"/>
      <c r="FQC61" s="631"/>
      <c r="FQD61" s="631"/>
      <c r="FQM61" s="631"/>
      <c r="FQN61" s="631"/>
      <c r="FQW61" s="631"/>
      <c r="FQX61" s="631"/>
      <c r="FRG61" s="631"/>
      <c r="FRH61" s="631"/>
      <c r="FRQ61" s="631"/>
      <c r="FRR61" s="631"/>
      <c r="FSA61" s="631"/>
      <c r="FSB61" s="631"/>
      <c r="FSK61" s="631"/>
      <c r="FSL61" s="631"/>
      <c r="FSU61" s="631"/>
      <c r="FSV61" s="631"/>
      <c r="FTE61" s="631"/>
      <c r="FTF61" s="631"/>
      <c r="FTO61" s="631"/>
      <c r="FTP61" s="631"/>
      <c r="FTY61" s="631"/>
      <c r="FTZ61" s="631"/>
      <c r="FUI61" s="631"/>
      <c r="FUJ61" s="631"/>
      <c r="FUS61" s="631"/>
      <c r="FUT61" s="631"/>
      <c r="FVC61" s="631"/>
      <c r="FVD61" s="631"/>
      <c r="FVM61" s="631"/>
      <c r="FVN61" s="631"/>
      <c r="FVW61" s="631"/>
      <c r="FVX61" s="631"/>
      <c r="FWG61" s="631"/>
      <c r="FWH61" s="631"/>
      <c r="FWQ61" s="631"/>
      <c r="FWR61" s="631"/>
      <c r="FXA61" s="631"/>
      <c r="FXB61" s="631"/>
      <c r="FXK61" s="631"/>
      <c r="FXL61" s="631"/>
      <c r="FXU61" s="631"/>
      <c r="FXV61" s="631"/>
      <c r="FYE61" s="631"/>
      <c r="FYF61" s="631"/>
      <c r="FYO61" s="631"/>
      <c r="FYP61" s="631"/>
      <c r="FYY61" s="631"/>
      <c r="FYZ61" s="631"/>
      <c r="FZI61" s="631"/>
      <c r="FZJ61" s="631"/>
      <c r="FZS61" s="631"/>
      <c r="FZT61" s="631"/>
      <c r="GAC61" s="631"/>
      <c r="GAD61" s="631"/>
      <c r="GAM61" s="631"/>
      <c r="GAN61" s="631"/>
      <c r="GAW61" s="631"/>
      <c r="GAX61" s="631"/>
      <c r="GBG61" s="631"/>
      <c r="GBH61" s="631"/>
      <c r="GBQ61" s="631"/>
      <c r="GBR61" s="631"/>
      <c r="GCA61" s="631"/>
      <c r="GCB61" s="631"/>
      <c r="GCK61" s="631"/>
      <c r="GCL61" s="631"/>
      <c r="GCU61" s="631"/>
      <c r="GCV61" s="631"/>
      <c r="GDE61" s="631"/>
      <c r="GDF61" s="631"/>
      <c r="GDO61" s="631"/>
      <c r="GDP61" s="631"/>
      <c r="GDY61" s="631"/>
      <c r="GDZ61" s="631"/>
      <c r="GEI61" s="631"/>
      <c r="GEJ61" s="631"/>
      <c r="GES61" s="631"/>
      <c r="GET61" s="631"/>
      <c r="GFC61" s="631"/>
      <c r="GFD61" s="631"/>
      <c r="GFM61" s="631"/>
      <c r="GFN61" s="631"/>
      <c r="GFW61" s="631"/>
      <c r="GFX61" s="631"/>
      <c r="GGG61" s="631"/>
      <c r="GGH61" s="631"/>
      <c r="GGQ61" s="631"/>
      <c r="GGR61" s="631"/>
      <c r="GHA61" s="631"/>
      <c r="GHB61" s="631"/>
      <c r="GHK61" s="631"/>
      <c r="GHL61" s="631"/>
      <c r="GHU61" s="631"/>
      <c r="GHV61" s="631"/>
      <c r="GIE61" s="631"/>
      <c r="GIF61" s="631"/>
      <c r="GIO61" s="631"/>
      <c r="GIP61" s="631"/>
      <c r="GIY61" s="631"/>
      <c r="GIZ61" s="631"/>
      <c r="GJI61" s="631"/>
      <c r="GJJ61" s="631"/>
      <c r="GJS61" s="631"/>
      <c r="GJT61" s="631"/>
      <c r="GKC61" s="631"/>
      <c r="GKD61" s="631"/>
      <c r="GKM61" s="631"/>
      <c r="GKN61" s="631"/>
      <c r="GKW61" s="631"/>
      <c r="GKX61" s="631"/>
      <c r="GLG61" s="631"/>
      <c r="GLH61" s="631"/>
      <c r="GLQ61" s="631"/>
      <c r="GLR61" s="631"/>
      <c r="GMA61" s="631"/>
      <c r="GMB61" s="631"/>
      <c r="GMK61" s="631"/>
      <c r="GML61" s="631"/>
      <c r="GMU61" s="631"/>
      <c r="GMV61" s="631"/>
      <c r="GNE61" s="631"/>
      <c r="GNF61" s="631"/>
      <c r="GNO61" s="631"/>
      <c r="GNP61" s="631"/>
      <c r="GNY61" s="631"/>
      <c r="GNZ61" s="631"/>
      <c r="GOI61" s="631"/>
      <c r="GOJ61" s="631"/>
      <c r="GOS61" s="631"/>
      <c r="GOT61" s="631"/>
      <c r="GPC61" s="631"/>
      <c r="GPD61" s="631"/>
      <c r="GPM61" s="631"/>
      <c r="GPN61" s="631"/>
      <c r="GPW61" s="631"/>
      <c r="GPX61" s="631"/>
      <c r="GQG61" s="631"/>
      <c r="GQH61" s="631"/>
      <c r="GQQ61" s="631"/>
      <c r="GQR61" s="631"/>
      <c r="GRA61" s="631"/>
      <c r="GRB61" s="631"/>
      <c r="GRK61" s="631"/>
      <c r="GRL61" s="631"/>
      <c r="GRU61" s="631"/>
      <c r="GRV61" s="631"/>
      <c r="GSE61" s="631"/>
      <c r="GSF61" s="631"/>
      <c r="GSO61" s="631"/>
      <c r="GSP61" s="631"/>
      <c r="GSY61" s="631"/>
      <c r="GSZ61" s="631"/>
      <c r="GTI61" s="631"/>
      <c r="GTJ61" s="631"/>
      <c r="GTS61" s="631"/>
      <c r="GTT61" s="631"/>
      <c r="GUC61" s="631"/>
      <c r="GUD61" s="631"/>
      <c r="GUM61" s="631"/>
      <c r="GUN61" s="631"/>
      <c r="GUW61" s="631"/>
      <c r="GUX61" s="631"/>
      <c r="GVG61" s="631"/>
      <c r="GVH61" s="631"/>
      <c r="GVQ61" s="631"/>
      <c r="GVR61" s="631"/>
      <c r="GWA61" s="631"/>
      <c r="GWB61" s="631"/>
      <c r="GWK61" s="631"/>
      <c r="GWL61" s="631"/>
      <c r="GWU61" s="631"/>
      <c r="GWV61" s="631"/>
      <c r="GXE61" s="631"/>
      <c r="GXF61" s="631"/>
      <c r="GXO61" s="631"/>
      <c r="GXP61" s="631"/>
      <c r="GXY61" s="631"/>
      <c r="GXZ61" s="631"/>
      <c r="GYI61" s="631"/>
      <c r="GYJ61" s="631"/>
      <c r="GYS61" s="631"/>
      <c r="GYT61" s="631"/>
      <c r="GZC61" s="631"/>
      <c r="GZD61" s="631"/>
      <c r="GZM61" s="631"/>
      <c r="GZN61" s="631"/>
      <c r="GZW61" s="631"/>
      <c r="GZX61" s="631"/>
      <c r="HAG61" s="631"/>
      <c r="HAH61" s="631"/>
      <c r="HAQ61" s="631"/>
      <c r="HAR61" s="631"/>
      <c r="HBA61" s="631"/>
      <c r="HBB61" s="631"/>
      <c r="HBK61" s="631"/>
      <c r="HBL61" s="631"/>
      <c r="HBU61" s="631"/>
      <c r="HBV61" s="631"/>
      <c r="HCE61" s="631"/>
      <c r="HCF61" s="631"/>
      <c r="HCO61" s="631"/>
      <c r="HCP61" s="631"/>
      <c r="HCY61" s="631"/>
      <c r="HCZ61" s="631"/>
      <c r="HDI61" s="631"/>
      <c r="HDJ61" s="631"/>
      <c r="HDS61" s="631"/>
      <c r="HDT61" s="631"/>
      <c r="HEC61" s="631"/>
      <c r="HED61" s="631"/>
      <c r="HEM61" s="631"/>
      <c r="HEN61" s="631"/>
      <c r="HEW61" s="631"/>
      <c r="HEX61" s="631"/>
      <c r="HFG61" s="631"/>
      <c r="HFH61" s="631"/>
      <c r="HFQ61" s="631"/>
      <c r="HFR61" s="631"/>
      <c r="HGA61" s="631"/>
      <c r="HGB61" s="631"/>
      <c r="HGK61" s="631"/>
      <c r="HGL61" s="631"/>
      <c r="HGU61" s="631"/>
      <c r="HGV61" s="631"/>
      <c r="HHE61" s="631"/>
      <c r="HHF61" s="631"/>
      <c r="HHO61" s="631"/>
      <c r="HHP61" s="631"/>
      <c r="HHY61" s="631"/>
      <c r="HHZ61" s="631"/>
      <c r="HII61" s="631"/>
      <c r="HIJ61" s="631"/>
      <c r="HIS61" s="631"/>
      <c r="HIT61" s="631"/>
      <c r="HJC61" s="631"/>
      <c r="HJD61" s="631"/>
      <c r="HJM61" s="631"/>
      <c r="HJN61" s="631"/>
      <c r="HJW61" s="631"/>
      <c r="HJX61" s="631"/>
      <c r="HKG61" s="631"/>
      <c r="HKH61" s="631"/>
      <c r="HKQ61" s="631"/>
      <c r="HKR61" s="631"/>
      <c r="HLA61" s="631"/>
      <c r="HLB61" s="631"/>
      <c r="HLK61" s="631"/>
      <c r="HLL61" s="631"/>
      <c r="HLU61" s="631"/>
      <c r="HLV61" s="631"/>
      <c r="HME61" s="631"/>
      <c r="HMF61" s="631"/>
      <c r="HMO61" s="631"/>
      <c r="HMP61" s="631"/>
      <c r="HMY61" s="631"/>
      <c r="HMZ61" s="631"/>
      <c r="HNI61" s="631"/>
      <c r="HNJ61" s="631"/>
      <c r="HNS61" s="631"/>
      <c r="HNT61" s="631"/>
      <c r="HOC61" s="631"/>
      <c r="HOD61" s="631"/>
      <c r="HOM61" s="631"/>
      <c r="HON61" s="631"/>
      <c r="HOW61" s="631"/>
      <c r="HOX61" s="631"/>
      <c r="HPG61" s="631"/>
      <c r="HPH61" s="631"/>
      <c r="HPQ61" s="631"/>
      <c r="HPR61" s="631"/>
      <c r="HQA61" s="631"/>
      <c r="HQB61" s="631"/>
      <c r="HQK61" s="631"/>
      <c r="HQL61" s="631"/>
      <c r="HQU61" s="631"/>
      <c r="HQV61" s="631"/>
      <c r="HRE61" s="631"/>
      <c r="HRF61" s="631"/>
      <c r="HRO61" s="631"/>
      <c r="HRP61" s="631"/>
      <c r="HRY61" s="631"/>
      <c r="HRZ61" s="631"/>
      <c r="HSI61" s="631"/>
      <c r="HSJ61" s="631"/>
      <c r="HSS61" s="631"/>
      <c r="HST61" s="631"/>
      <c r="HTC61" s="631"/>
      <c r="HTD61" s="631"/>
      <c r="HTM61" s="631"/>
      <c r="HTN61" s="631"/>
      <c r="HTW61" s="631"/>
      <c r="HTX61" s="631"/>
      <c r="HUG61" s="631"/>
      <c r="HUH61" s="631"/>
      <c r="HUQ61" s="631"/>
      <c r="HUR61" s="631"/>
      <c r="HVA61" s="631"/>
      <c r="HVB61" s="631"/>
      <c r="HVK61" s="631"/>
      <c r="HVL61" s="631"/>
      <c r="HVU61" s="631"/>
      <c r="HVV61" s="631"/>
      <c r="HWE61" s="631"/>
      <c r="HWF61" s="631"/>
      <c r="HWO61" s="631"/>
      <c r="HWP61" s="631"/>
      <c r="HWY61" s="631"/>
      <c r="HWZ61" s="631"/>
      <c r="HXI61" s="631"/>
      <c r="HXJ61" s="631"/>
      <c r="HXS61" s="631"/>
      <c r="HXT61" s="631"/>
      <c r="HYC61" s="631"/>
      <c r="HYD61" s="631"/>
      <c r="HYM61" s="631"/>
      <c r="HYN61" s="631"/>
      <c r="HYW61" s="631"/>
      <c r="HYX61" s="631"/>
      <c r="HZG61" s="631"/>
      <c r="HZH61" s="631"/>
      <c r="HZQ61" s="631"/>
      <c r="HZR61" s="631"/>
      <c r="IAA61" s="631"/>
      <c r="IAB61" s="631"/>
      <c r="IAK61" s="631"/>
      <c r="IAL61" s="631"/>
      <c r="IAU61" s="631"/>
      <c r="IAV61" s="631"/>
      <c r="IBE61" s="631"/>
      <c r="IBF61" s="631"/>
      <c r="IBO61" s="631"/>
      <c r="IBP61" s="631"/>
      <c r="IBY61" s="631"/>
      <c r="IBZ61" s="631"/>
      <c r="ICI61" s="631"/>
      <c r="ICJ61" s="631"/>
      <c r="ICS61" s="631"/>
      <c r="ICT61" s="631"/>
      <c r="IDC61" s="631"/>
      <c r="IDD61" s="631"/>
      <c r="IDM61" s="631"/>
      <c r="IDN61" s="631"/>
      <c r="IDW61" s="631"/>
      <c r="IDX61" s="631"/>
      <c r="IEG61" s="631"/>
      <c r="IEH61" s="631"/>
      <c r="IEQ61" s="631"/>
      <c r="IER61" s="631"/>
      <c r="IFA61" s="631"/>
      <c r="IFB61" s="631"/>
      <c r="IFK61" s="631"/>
      <c r="IFL61" s="631"/>
      <c r="IFU61" s="631"/>
      <c r="IFV61" s="631"/>
      <c r="IGE61" s="631"/>
      <c r="IGF61" s="631"/>
      <c r="IGO61" s="631"/>
      <c r="IGP61" s="631"/>
      <c r="IGY61" s="631"/>
      <c r="IGZ61" s="631"/>
      <c r="IHI61" s="631"/>
      <c r="IHJ61" s="631"/>
      <c r="IHS61" s="631"/>
      <c r="IHT61" s="631"/>
      <c r="IIC61" s="631"/>
      <c r="IID61" s="631"/>
      <c r="IIM61" s="631"/>
      <c r="IIN61" s="631"/>
      <c r="IIW61" s="631"/>
      <c r="IIX61" s="631"/>
      <c r="IJG61" s="631"/>
      <c r="IJH61" s="631"/>
      <c r="IJQ61" s="631"/>
      <c r="IJR61" s="631"/>
      <c r="IKA61" s="631"/>
      <c r="IKB61" s="631"/>
      <c r="IKK61" s="631"/>
      <c r="IKL61" s="631"/>
      <c r="IKU61" s="631"/>
      <c r="IKV61" s="631"/>
      <c r="ILE61" s="631"/>
      <c r="ILF61" s="631"/>
      <c r="ILO61" s="631"/>
      <c r="ILP61" s="631"/>
      <c r="ILY61" s="631"/>
      <c r="ILZ61" s="631"/>
      <c r="IMI61" s="631"/>
      <c r="IMJ61" s="631"/>
      <c r="IMS61" s="631"/>
      <c r="IMT61" s="631"/>
      <c r="INC61" s="631"/>
      <c r="IND61" s="631"/>
      <c r="INM61" s="631"/>
      <c r="INN61" s="631"/>
      <c r="INW61" s="631"/>
      <c r="INX61" s="631"/>
      <c r="IOG61" s="631"/>
      <c r="IOH61" s="631"/>
      <c r="IOQ61" s="631"/>
      <c r="IOR61" s="631"/>
      <c r="IPA61" s="631"/>
      <c r="IPB61" s="631"/>
      <c r="IPK61" s="631"/>
      <c r="IPL61" s="631"/>
      <c r="IPU61" s="631"/>
      <c r="IPV61" s="631"/>
      <c r="IQE61" s="631"/>
      <c r="IQF61" s="631"/>
      <c r="IQO61" s="631"/>
      <c r="IQP61" s="631"/>
      <c r="IQY61" s="631"/>
      <c r="IQZ61" s="631"/>
      <c r="IRI61" s="631"/>
      <c r="IRJ61" s="631"/>
      <c r="IRS61" s="631"/>
      <c r="IRT61" s="631"/>
      <c r="ISC61" s="631"/>
      <c r="ISD61" s="631"/>
      <c r="ISM61" s="631"/>
      <c r="ISN61" s="631"/>
      <c r="ISW61" s="631"/>
      <c r="ISX61" s="631"/>
      <c r="ITG61" s="631"/>
      <c r="ITH61" s="631"/>
      <c r="ITQ61" s="631"/>
      <c r="ITR61" s="631"/>
      <c r="IUA61" s="631"/>
      <c r="IUB61" s="631"/>
      <c r="IUK61" s="631"/>
      <c r="IUL61" s="631"/>
      <c r="IUU61" s="631"/>
      <c r="IUV61" s="631"/>
      <c r="IVE61" s="631"/>
      <c r="IVF61" s="631"/>
      <c r="IVO61" s="631"/>
      <c r="IVP61" s="631"/>
      <c r="IVY61" s="631"/>
      <c r="IVZ61" s="631"/>
      <c r="IWI61" s="631"/>
      <c r="IWJ61" s="631"/>
      <c r="IWS61" s="631"/>
      <c r="IWT61" s="631"/>
      <c r="IXC61" s="631"/>
      <c r="IXD61" s="631"/>
      <c r="IXM61" s="631"/>
      <c r="IXN61" s="631"/>
      <c r="IXW61" s="631"/>
      <c r="IXX61" s="631"/>
      <c r="IYG61" s="631"/>
      <c r="IYH61" s="631"/>
      <c r="IYQ61" s="631"/>
      <c r="IYR61" s="631"/>
      <c r="IZA61" s="631"/>
      <c r="IZB61" s="631"/>
      <c r="IZK61" s="631"/>
      <c r="IZL61" s="631"/>
      <c r="IZU61" s="631"/>
      <c r="IZV61" s="631"/>
      <c r="JAE61" s="631"/>
      <c r="JAF61" s="631"/>
      <c r="JAO61" s="631"/>
      <c r="JAP61" s="631"/>
      <c r="JAY61" s="631"/>
      <c r="JAZ61" s="631"/>
      <c r="JBI61" s="631"/>
      <c r="JBJ61" s="631"/>
      <c r="JBS61" s="631"/>
      <c r="JBT61" s="631"/>
      <c r="JCC61" s="631"/>
      <c r="JCD61" s="631"/>
      <c r="JCM61" s="631"/>
      <c r="JCN61" s="631"/>
      <c r="JCW61" s="631"/>
      <c r="JCX61" s="631"/>
      <c r="JDG61" s="631"/>
      <c r="JDH61" s="631"/>
      <c r="JDQ61" s="631"/>
      <c r="JDR61" s="631"/>
      <c r="JEA61" s="631"/>
      <c r="JEB61" s="631"/>
      <c r="JEK61" s="631"/>
      <c r="JEL61" s="631"/>
      <c r="JEU61" s="631"/>
      <c r="JEV61" s="631"/>
      <c r="JFE61" s="631"/>
      <c r="JFF61" s="631"/>
      <c r="JFO61" s="631"/>
      <c r="JFP61" s="631"/>
      <c r="JFY61" s="631"/>
      <c r="JFZ61" s="631"/>
      <c r="JGI61" s="631"/>
      <c r="JGJ61" s="631"/>
      <c r="JGS61" s="631"/>
      <c r="JGT61" s="631"/>
      <c r="JHC61" s="631"/>
      <c r="JHD61" s="631"/>
      <c r="JHM61" s="631"/>
      <c r="JHN61" s="631"/>
      <c r="JHW61" s="631"/>
      <c r="JHX61" s="631"/>
      <c r="JIG61" s="631"/>
      <c r="JIH61" s="631"/>
      <c r="JIQ61" s="631"/>
      <c r="JIR61" s="631"/>
      <c r="JJA61" s="631"/>
      <c r="JJB61" s="631"/>
      <c r="JJK61" s="631"/>
      <c r="JJL61" s="631"/>
      <c r="JJU61" s="631"/>
      <c r="JJV61" s="631"/>
      <c r="JKE61" s="631"/>
      <c r="JKF61" s="631"/>
      <c r="JKO61" s="631"/>
      <c r="JKP61" s="631"/>
      <c r="JKY61" s="631"/>
      <c r="JKZ61" s="631"/>
      <c r="JLI61" s="631"/>
      <c r="JLJ61" s="631"/>
      <c r="JLS61" s="631"/>
      <c r="JLT61" s="631"/>
      <c r="JMC61" s="631"/>
      <c r="JMD61" s="631"/>
      <c r="JMM61" s="631"/>
      <c r="JMN61" s="631"/>
      <c r="JMW61" s="631"/>
      <c r="JMX61" s="631"/>
      <c r="JNG61" s="631"/>
      <c r="JNH61" s="631"/>
      <c r="JNQ61" s="631"/>
      <c r="JNR61" s="631"/>
      <c r="JOA61" s="631"/>
      <c r="JOB61" s="631"/>
      <c r="JOK61" s="631"/>
      <c r="JOL61" s="631"/>
      <c r="JOU61" s="631"/>
      <c r="JOV61" s="631"/>
      <c r="JPE61" s="631"/>
      <c r="JPF61" s="631"/>
      <c r="JPO61" s="631"/>
      <c r="JPP61" s="631"/>
      <c r="JPY61" s="631"/>
      <c r="JPZ61" s="631"/>
      <c r="JQI61" s="631"/>
      <c r="JQJ61" s="631"/>
      <c r="JQS61" s="631"/>
      <c r="JQT61" s="631"/>
      <c r="JRC61" s="631"/>
      <c r="JRD61" s="631"/>
      <c r="JRM61" s="631"/>
      <c r="JRN61" s="631"/>
      <c r="JRW61" s="631"/>
      <c r="JRX61" s="631"/>
      <c r="JSG61" s="631"/>
      <c r="JSH61" s="631"/>
      <c r="JSQ61" s="631"/>
      <c r="JSR61" s="631"/>
      <c r="JTA61" s="631"/>
      <c r="JTB61" s="631"/>
      <c r="JTK61" s="631"/>
      <c r="JTL61" s="631"/>
      <c r="JTU61" s="631"/>
      <c r="JTV61" s="631"/>
      <c r="JUE61" s="631"/>
      <c r="JUF61" s="631"/>
      <c r="JUO61" s="631"/>
      <c r="JUP61" s="631"/>
      <c r="JUY61" s="631"/>
      <c r="JUZ61" s="631"/>
      <c r="JVI61" s="631"/>
      <c r="JVJ61" s="631"/>
      <c r="JVS61" s="631"/>
      <c r="JVT61" s="631"/>
      <c r="JWC61" s="631"/>
      <c r="JWD61" s="631"/>
      <c r="JWM61" s="631"/>
      <c r="JWN61" s="631"/>
      <c r="JWW61" s="631"/>
      <c r="JWX61" s="631"/>
      <c r="JXG61" s="631"/>
      <c r="JXH61" s="631"/>
      <c r="JXQ61" s="631"/>
      <c r="JXR61" s="631"/>
      <c r="JYA61" s="631"/>
      <c r="JYB61" s="631"/>
      <c r="JYK61" s="631"/>
      <c r="JYL61" s="631"/>
      <c r="JYU61" s="631"/>
      <c r="JYV61" s="631"/>
      <c r="JZE61" s="631"/>
      <c r="JZF61" s="631"/>
      <c r="JZO61" s="631"/>
      <c r="JZP61" s="631"/>
      <c r="JZY61" s="631"/>
      <c r="JZZ61" s="631"/>
      <c r="KAI61" s="631"/>
      <c r="KAJ61" s="631"/>
      <c r="KAS61" s="631"/>
      <c r="KAT61" s="631"/>
      <c r="KBC61" s="631"/>
      <c r="KBD61" s="631"/>
      <c r="KBM61" s="631"/>
      <c r="KBN61" s="631"/>
      <c r="KBW61" s="631"/>
      <c r="KBX61" s="631"/>
      <c r="KCG61" s="631"/>
      <c r="KCH61" s="631"/>
      <c r="KCQ61" s="631"/>
      <c r="KCR61" s="631"/>
      <c r="KDA61" s="631"/>
      <c r="KDB61" s="631"/>
      <c r="KDK61" s="631"/>
      <c r="KDL61" s="631"/>
      <c r="KDU61" s="631"/>
      <c r="KDV61" s="631"/>
      <c r="KEE61" s="631"/>
      <c r="KEF61" s="631"/>
      <c r="KEO61" s="631"/>
      <c r="KEP61" s="631"/>
      <c r="KEY61" s="631"/>
      <c r="KEZ61" s="631"/>
      <c r="KFI61" s="631"/>
      <c r="KFJ61" s="631"/>
      <c r="KFS61" s="631"/>
      <c r="KFT61" s="631"/>
      <c r="KGC61" s="631"/>
      <c r="KGD61" s="631"/>
      <c r="KGM61" s="631"/>
      <c r="KGN61" s="631"/>
      <c r="KGW61" s="631"/>
      <c r="KGX61" s="631"/>
      <c r="KHG61" s="631"/>
      <c r="KHH61" s="631"/>
      <c r="KHQ61" s="631"/>
      <c r="KHR61" s="631"/>
      <c r="KIA61" s="631"/>
      <c r="KIB61" s="631"/>
      <c r="KIK61" s="631"/>
      <c r="KIL61" s="631"/>
      <c r="KIU61" s="631"/>
      <c r="KIV61" s="631"/>
      <c r="KJE61" s="631"/>
      <c r="KJF61" s="631"/>
      <c r="KJO61" s="631"/>
      <c r="KJP61" s="631"/>
      <c r="KJY61" s="631"/>
      <c r="KJZ61" s="631"/>
      <c r="KKI61" s="631"/>
      <c r="KKJ61" s="631"/>
      <c r="KKS61" s="631"/>
      <c r="KKT61" s="631"/>
      <c r="KLC61" s="631"/>
      <c r="KLD61" s="631"/>
      <c r="KLM61" s="631"/>
      <c r="KLN61" s="631"/>
      <c r="KLW61" s="631"/>
      <c r="KLX61" s="631"/>
      <c r="KMG61" s="631"/>
      <c r="KMH61" s="631"/>
      <c r="KMQ61" s="631"/>
      <c r="KMR61" s="631"/>
      <c r="KNA61" s="631"/>
      <c r="KNB61" s="631"/>
      <c r="KNK61" s="631"/>
      <c r="KNL61" s="631"/>
      <c r="KNU61" s="631"/>
      <c r="KNV61" s="631"/>
      <c r="KOE61" s="631"/>
      <c r="KOF61" s="631"/>
      <c r="KOO61" s="631"/>
      <c r="KOP61" s="631"/>
      <c r="KOY61" s="631"/>
      <c r="KOZ61" s="631"/>
      <c r="KPI61" s="631"/>
      <c r="KPJ61" s="631"/>
      <c r="KPS61" s="631"/>
      <c r="KPT61" s="631"/>
      <c r="KQC61" s="631"/>
      <c r="KQD61" s="631"/>
      <c r="KQM61" s="631"/>
      <c r="KQN61" s="631"/>
      <c r="KQW61" s="631"/>
      <c r="KQX61" s="631"/>
      <c r="KRG61" s="631"/>
      <c r="KRH61" s="631"/>
      <c r="KRQ61" s="631"/>
      <c r="KRR61" s="631"/>
      <c r="KSA61" s="631"/>
      <c r="KSB61" s="631"/>
      <c r="KSK61" s="631"/>
      <c r="KSL61" s="631"/>
      <c r="KSU61" s="631"/>
      <c r="KSV61" s="631"/>
      <c r="KTE61" s="631"/>
      <c r="KTF61" s="631"/>
      <c r="KTO61" s="631"/>
      <c r="KTP61" s="631"/>
      <c r="KTY61" s="631"/>
      <c r="KTZ61" s="631"/>
      <c r="KUI61" s="631"/>
      <c r="KUJ61" s="631"/>
      <c r="KUS61" s="631"/>
      <c r="KUT61" s="631"/>
      <c r="KVC61" s="631"/>
      <c r="KVD61" s="631"/>
      <c r="KVM61" s="631"/>
      <c r="KVN61" s="631"/>
      <c r="KVW61" s="631"/>
      <c r="KVX61" s="631"/>
      <c r="KWG61" s="631"/>
      <c r="KWH61" s="631"/>
      <c r="KWQ61" s="631"/>
      <c r="KWR61" s="631"/>
      <c r="KXA61" s="631"/>
      <c r="KXB61" s="631"/>
      <c r="KXK61" s="631"/>
      <c r="KXL61" s="631"/>
      <c r="KXU61" s="631"/>
      <c r="KXV61" s="631"/>
      <c r="KYE61" s="631"/>
      <c r="KYF61" s="631"/>
      <c r="KYO61" s="631"/>
      <c r="KYP61" s="631"/>
      <c r="KYY61" s="631"/>
      <c r="KYZ61" s="631"/>
      <c r="KZI61" s="631"/>
      <c r="KZJ61" s="631"/>
      <c r="KZS61" s="631"/>
      <c r="KZT61" s="631"/>
      <c r="LAC61" s="631"/>
      <c r="LAD61" s="631"/>
      <c r="LAM61" s="631"/>
      <c r="LAN61" s="631"/>
      <c r="LAW61" s="631"/>
      <c r="LAX61" s="631"/>
      <c r="LBG61" s="631"/>
      <c r="LBH61" s="631"/>
      <c r="LBQ61" s="631"/>
      <c r="LBR61" s="631"/>
      <c r="LCA61" s="631"/>
      <c r="LCB61" s="631"/>
      <c r="LCK61" s="631"/>
      <c r="LCL61" s="631"/>
      <c r="LCU61" s="631"/>
      <c r="LCV61" s="631"/>
      <c r="LDE61" s="631"/>
      <c r="LDF61" s="631"/>
      <c r="LDO61" s="631"/>
      <c r="LDP61" s="631"/>
      <c r="LDY61" s="631"/>
      <c r="LDZ61" s="631"/>
      <c r="LEI61" s="631"/>
      <c r="LEJ61" s="631"/>
      <c r="LES61" s="631"/>
      <c r="LET61" s="631"/>
      <c r="LFC61" s="631"/>
      <c r="LFD61" s="631"/>
      <c r="LFM61" s="631"/>
      <c r="LFN61" s="631"/>
      <c r="LFW61" s="631"/>
      <c r="LFX61" s="631"/>
      <c r="LGG61" s="631"/>
      <c r="LGH61" s="631"/>
      <c r="LGQ61" s="631"/>
      <c r="LGR61" s="631"/>
      <c r="LHA61" s="631"/>
      <c r="LHB61" s="631"/>
      <c r="LHK61" s="631"/>
      <c r="LHL61" s="631"/>
      <c r="LHU61" s="631"/>
      <c r="LHV61" s="631"/>
      <c r="LIE61" s="631"/>
      <c r="LIF61" s="631"/>
      <c r="LIO61" s="631"/>
      <c r="LIP61" s="631"/>
      <c r="LIY61" s="631"/>
      <c r="LIZ61" s="631"/>
      <c r="LJI61" s="631"/>
      <c r="LJJ61" s="631"/>
      <c r="LJS61" s="631"/>
      <c r="LJT61" s="631"/>
      <c r="LKC61" s="631"/>
      <c r="LKD61" s="631"/>
      <c r="LKM61" s="631"/>
      <c r="LKN61" s="631"/>
      <c r="LKW61" s="631"/>
      <c r="LKX61" s="631"/>
      <c r="LLG61" s="631"/>
      <c r="LLH61" s="631"/>
      <c r="LLQ61" s="631"/>
      <c r="LLR61" s="631"/>
      <c r="LMA61" s="631"/>
      <c r="LMB61" s="631"/>
      <c r="LMK61" s="631"/>
      <c r="LML61" s="631"/>
      <c r="LMU61" s="631"/>
      <c r="LMV61" s="631"/>
      <c r="LNE61" s="631"/>
      <c r="LNF61" s="631"/>
      <c r="LNO61" s="631"/>
      <c r="LNP61" s="631"/>
      <c r="LNY61" s="631"/>
      <c r="LNZ61" s="631"/>
      <c r="LOI61" s="631"/>
      <c r="LOJ61" s="631"/>
      <c r="LOS61" s="631"/>
      <c r="LOT61" s="631"/>
      <c r="LPC61" s="631"/>
      <c r="LPD61" s="631"/>
      <c r="LPM61" s="631"/>
      <c r="LPN61" s="631"/>
      <c r="LPW61" s="631"/>
      <c r="LPX61" s="631"/>
      <c r="LQG61" s="631"/>
      <c r="LQH61" s="631"/>
      <c r="LQQ61" s="631"/>
      <c r="LQR61" s="631"/>
      <c r="LRA61" s="631"/>
      <c r="LRB61" s="631"/>
      <c r="LRK61" s="631"/>
      <c r="LRL61" s="631"/>
      <c r="LRU61" s="631"/>
      <c r="LRV61" s="631"/>
      <c r="LSE61" s="631"/>
      <c r="LSF61" s="631"/>
      <c r="LSO61" s="631"/>
      <c r="LSP61" s="631"/>
      <c r="LSY61" s="631"/>
      <c r="LSZ61" s="631"/>
      <c r="LTI61" s="631"/>
      <c r="LTJ61" s="631"/>
      <c r="LTS61" s="631"/>
      <c r="LTT61" s="631"/>
      <c r="LUC61" s="631"/>
      <c r="LUD61" s="631"/>
      <c r="LUM61" s="631"/>
      <c r="LUN61" s="631"/>
      <c r="LUW61" s="631"/>
      <c r="LUX61" s="631"/>
      <c r="LVG61" s="631"/>
      <c r="LVH61" s="631"/>
      <c r="LVQ61" s="631"/>
      <c r="LVR61" s="631"/>
      <c r="LWA61" s="631"/>
      <c r="LWB61" s="631"/>
      <c r="LWK61" s="631"/>
      <c r="LWL61" s="631"/>
      <c r="LWU61" s="631"/>
      <c r="LWV61" s="631"/>
      <c r="LXE61" s="631"/>
      <c r="LXF61" s="631"/>
      <c r="LXO61" s="631"/>
      <c r="LXP61" s="631"/>
      <c r="LXY61" s="631"/>
      <c r="LXZ61" s="631"/>
      <c r="LYI61" s="631"/>
      <c r="LYJ61" s="631"/>
      <c r="LYS61" s="631"/>
      <c r="LYT61" s="631"/>
      <c r="LZC61" s="631"/>
      <c r="LZD61" s="631"/>
      <c r="LZM61" s="631"/>
      <c r="LZN61" s="631"/>
      <c r="LZW61" s="631"/>
      <c r="LZX61" s="631"/>
      <c r="MAG61" s="631"/>
      <c r="MAH61" s="631"/>
      <c r="MAQ61" s="631"/>
      <c r="MAR61" s="631"/>
      <c r="MBA61" s="631"/>
      <c r="MBB61" s="631"/>
      <c r="MBK61" s="631"/>
      <c r="MBL61" s="631"/>
      <c r="MBU61" s="631"/>
      <c r="MBV61" s="631"/>
      <c r="MCE61" s="631"/>
      <c r="MCF61" s="631"/>
      <c r="MCO61" s="631"/>
      <c r="MCP61" s="631"/>
      <c r="MCY61" s="631"/>
      <c r="MCZ61" s="631"/>
      <c r="MDI61" s="631"/>
      <c r="MDJ61" s="631"/>
      <c r="MDS61" s="631"/>
      <c r="MDT61" s="631"/>
      <c r="MEC61" s="631"/>
      <c r="MED61" s="631"/>
      <c r="MEM61" s="631"/>
      <c r="MEN61" s="631"/>
      <c r="MEW61" s="631"/>
      <c r="MEX61" s="631"/>
      <c r="MFG61" s="631"/>
      <c r="MFH61" s="631"/>
      <c r="MFQ61" s="631"/>
      <c r="MFR61" s="631"/>
      <c r="MGA61" s="631"/>
      <c r="MGB61" s="631"/>
      <c r="MGK61" s="631"/>
      <c r="MGL61" s="631"/>
      <c r="MGU61" s="631"/>
      <c r="MGV61" s="631"/>
      <c r="MHE61" s="631"/>
      <c r="MHF61" s="631"/>
      <c r="MHO61" s="631"/>
      <c r="MHP61" s="631"/>
      <c r="MHY61" s="631"/>
      <c r="MHZ61" s="631"/>
      <c r="MII61" s="631"/>
      <c r="MIJ61" s="631"/>
      <c r="MIS61" s="631"/>
      <c r="MIT61" s="631"/>
      <c r="MJC61" s="631"/>
      <c r="MJD61" s="631"/>
      <c r="MJM61" s="631"/>
      <c r="MJN61" s="631"/>
      <c r="MJW61" s="631"/>
      <c r="MJX61" s="631"/>
      <c r="MKG61" s="631"/>
      <c r="MKH61" s="631"/>
      <c r="MKQ61" s="631"/>
      <c r="MKR61" s="631"/>
      <c r="MLA61" s="631"/>
      <c r="MLB61" s="631"/>
      <c r="MLK61" s="631"/>
      <c r="MLL61" s="631"/>
      <c r="MLU61" s="631"/>
      <c r="MLV61" s="631"/>
      <c r="MME61" s="631"/>
      <c r="MMF61" s="631"/>
      <c r="MMO61" s="631"/>
      <c r="MMP61" s="631"/>
      <c r="MMY61" s="631"/>
      <c r="MMZ61" s="631"/>
      <c r="MNI61" s="631"/>
      <c r="MNJ61" s="631"/>
      <c r="MNS61" s="631"/>
      <c r="MNT61" s="631"/>
      <c r="MOC61" s="631"/>
      <c r="MOD61" s="631"/>
      <c r="MOM61" s="631"/>
      <c r="MON61" s="631"/>
      <c r="MOW61" s="631"/>
      <c r="MOX61" s="631"/>
      <c r="MPG61" s="631"/>
      <c r="MPH61" s="631"/>
      <c r="MPQ61" s="631"/>
      <c r="MPR61" s="631"/>
      <c r="MQA61" s="631"/>
      <c r="MQB61" s="631"/>
      <c r="MQK61" s="631"/>
      <c r="MQL61" s="631"/>
      <c r="MQU61" s="631"/>
      <c r="MQV61" s="631"/>
      <c r="MRE61" s="631"/>
      <c r="MRF61" s="631"/>
      <c r="MRO61" s="631"/>
      <c r="MRP61" s="631"/>
      <c r="MRY61" s="631"/>
      <c r="MRZ61" s="631"/>
      <c r="MSI61" s="631"/>
      <c r="MSJ61" s="631"/>
      <c r="MSS61" s="631"/>
      <c r="MST61" s="631"/>
      <c r="MTC61" s="631"/>
      <c r="MTD61" s="631"/>
      <c r="MTM61" s="631"/>
      <c r="MTN61" s="631"/>
      <c r="MTW61" s="631"/>
      <c r="MTX61" s="631"/>
      <c r="MUG61" s="631"/>
      <c r="MUH61" s="631"/>
      <c r="MUQ61" s="631"/>
      <c r="MUR61" s="631"/>
      <c r="MVA61" s="631"/>
      <c r="MVB61" s="631"/>
      <c r="MVK61" s="631"/>
      <c r="MVL61" s="631"/>
      <c r="MVU61" s="631"/>
      <c r="MVV61" s="631"/>
      <c r="MWE61" s="631"/>
      <c r="MWF61" s="631"/>
      <c r="MWO61" s="631"/>
      <c r="MWP61" s="631"/>
      <c r="MWY61" s="631"/>
      <c r="MWZ61" s="631"/>
      <c r="MXI61" s="631"/>
      <c r="MXJ61" s="631"/>
      <c r="MXS61" s="631"/>
      <c r="MXT61" s="631"/>
      <c r="MYC61" s="631"/>
      <c r="MYD61" s="631"/>
      <c r="MYM61" s="631"/>
      <c r="MYN61" s="631"/>
      <c r="MYW61" s="631"/>
      <c r="MYX61" s="631"/>
      <c r="MZG61" s="631"/>
      <c r="MZH61" s="631"/>
      <c r="MZQ61" s="631"/>
      <c r="MZR61" s="631"/>
      <c r="NAA61" s="631"/>
      <c r="NAB61" s="631"/>
      <c r="NAK61" s="631"/>
      <c r="NAL61" s="631"/>
      <c r="NAU61" s="631"/>
      <c r="NAV61" s="631"/>
      <c r="NBE61" s="631"/>
      <c r="NBF61" s="631"/>
      <c r="NBO61" s="631"/>
      <c r="NBP61" s="631"/>
      <c r="NBY61" s="631"/>
      <c r="NBZ61" s="631"/>
      <c r="NCI61" s="631"/>
      <c r="NCJ61" s="631"/>
      <c r="NCS61" s="631"/>
      <c r="NCT61" s="631"/>
      <c r="NDC61" s="631"/>
      <c r="NDD61" s="631"/>
      <c r="NDM61" s="631"/>
      <c r="NDN61" s="631"/>
      <c r="NDW61" s="631"/>
      <c r="NDX61" s="631"/>
      <c r="NEG61" s="631"/>
      <c r="NEH61" s="631"/>
      <c r="NEQ61" s="631"/>
      <c r="NER61" s="631"/>
      <c r="NFA61" s="631"/>
      <c r="NFB61" s="631"/>
      <c r="NFK61" s="631"/>
      <c r="NFL61" s="631"/>
      <c r="NFU61" s="631"/>
      <c r="NFV61" s="631"/>
      <c r="NGE61" s="631"/>
      <c r="NGF61" s="631"/>
      <c r="NGO61" s="631"/>
      <c r="NGP61" s="631"/>
      <c r="NGY61" s="631"/>
      <c r="NGZ61" s="631"/>
      <c r="NHI61" s="631"/>
      <c r="NHJ61" s="631"/>
      <c r="NHS61" s="631"/>
      <c r="NHT61" s="631"/>
      <c r="NIC61" s="631"/>
      <c r="NID61" s="631"/>
      <c r="NIM61" s="631"/>
      <c r="NIN61" s="631"/>
      <c r="NIW61" s="631"/>
      <c r="NIX61" s="631"/>
      <c r="NJG61" s="631"/>
      <c r="NJH61" s="631"/>
      <c r="NJQ61" s="631"/>
      <c r="NJR61" s="631"/>
      <c r="NKA61" s="631"/>
      <c r="NKB61" s="631"/>
      <c r="NKK61" s="631"/>
      <c r="NKL61" s="631"/>
      <c r="NKU61" s="631"/>
      <c r="NKV61" s="631"/>
      <c r="NLE61" s="631"/>
      <c r="NLF61" s="631"/>
      <c r="NLO61" s="631"/>
      <c r="NLP61" s="631"/>
      <c r="NLY61" s="631"/>
      <c r="NLZ61" s="631"/>
      <c r="NMI61" s="631"/>
      <c r="NMJ61" s="631"/>
      <c r="NMS61" s="631"/>
      <c r="NMT61" s="631"/>
      <c r="NNC61" s="631"/>
      <c r="NND61" s="631"/>
      <c r="NNM61" s="631"/>
      <c r="NNN61" s="631"/>
      <c r="NNW61" s="631"/>
      <c r="NNX61" s="631"/>
      <c r="NOG61" s="631"/>
      <c r="NOH61" s="631"/>
      <c r="NOQ61" s="631"/>
      <c r="NOR61" s="631"/>
      <c r="NPA61" s="631"/>
      <c r="NPB61" s="631"/>
      <c r="NPK61" s="631"/>
      <c r="NPL61" s="631"/>
      <c r="NPU61" s="631"/>
      <c r="NPV61" s="631"/>
      <c r="NQE61" s="631"/>
      <c r="NQF61" s="631"/>
      <c r="NQO61" s="631"/>
      <c r="NQP61" s="631"/>
      <c r="NQY61" s="631"/>
      <c r="NQZ61" s="631"/>
      <c r="NRI61" s="631"/>
      <c r="NRJ61" s="631"/>
      <c r="NRS61" s="631"/>
      <c r="NRT61" s="631"/>
      <c r="NSC61" s="631"/>
      <c r="NSD61" s="631"/>
      <c r="NSM61" s="631"/>
      <c r="NSN61" s="631"/>
      <c r="NSW61" s="631"/>
      <c r="NSX61" s="631"/>
      <c r="NTG61" s="631"/>
      <c r="NTH61" s="631"/>
      <c r="NTQ61" s="631"/>
      <c r="NTR61" s="631"/>
      <c r="NUA61" s="631"/>
      <c r="NUB61" s="631"/>
      <c r="NUK61" s="631"/>
      <c r="NUL61" s="631"/>
      <c r="NUU61" s="631"/>
      <c r="NUV61" s="631"/>
      <c r="NVE61" s="631"/>
      <c r="NVF61" s="631"/>
      <c r="NVO61" s="631"/>
      <c r="NVP61" s="631"/>
      <c r="NVY61" s="631"/>
      <c r="NVZ61" s="631"/>
      <c r="NWI61" s="631"/>
      <c r="NWJ61" s="631"/>
      <c r="NWS61" s="631"/>
      <c r="NWT61" s="631"/>
      <c r="NXC61" s="631"/>
      <c r="NXD61" s="631"/>
      <c r="NXM61" s="631"/>
      <c r="NXN61" s="631"/>
      <c r="NXW61" s="631"/>
      <c r="NXX61" s="631"/>
      <c r="NYG61" s="631"/>
      <c r="NYH61" s="631"/>
      <c r="NYQ61" s="631"/>
      <c r="NYR61" s="631"/>
      <c r="NZA61" s="631"/>
      <c r="NZB61" s="631"/>
      <c r="NZK61" s="631"/>
      <c r="NZL61" s="631"/>
      <c r="NZU61" s="631"/>
      <c r="NZV61" s="631"/>
      <c r="OAE61" s="631"/>
      <c r="OAF61" s="631"/>
      <c r="OAO61" s="631"/>
      <c r="OAP61" s="631"/>
      <c r="OAY61" s="631"/>
      <c r="OAZ61" s="631"/>
      <c r="OBI61" s="631"/>
      <c r="OBJ61" s="631"/>
      <c r="OBS61" s="631"/>
      <c r="OBT61" s="631"/>
      <c r="OCC61" s="631"/>
      <c r="OCD61" s="631"/>
      <c r="OCM61" s="631"/>
      <c r="OCN61" s="631"/>
      <c r="OCW61" s="631"/>
      <c r="OCX61" s="631"/>
      <c r="ODG61" s="631"/>
      <c r="ODH61" s="631"/>
      <c r="ODQ61" s="631"/>
      <c r="ODR61" s="631"/>
      <c r="OEA61" s="631"/>
      <c r="OEB61" s="631"/>
      <c r="OEK61" s="631"/>
      <c r="OEL61" s="631"/>
      <c r="OEU61" s="631"/>
      <c r="OEV61" s="631"/>
      <c r="OFE61" s="631"/>
      <c r="OFF61" s="631"/>
      <c r="OFO61" s="631"/>
      <c r="OFP61" s="631"/>
      <c r="OFY61" s="631"/>
      <c r="OFZ61" s="631"/>
      <c r="OGI61" s="631"/>
      <c r="OGJ61" s="631"/>
      <c r="OGS61" s="631"/>
      <c r="OGT61" s="631"/>
      <c r="OHC61" s="631"/>
      <c r="OHD61" s="631"/>
      <c r="OHM61" s="631"/>
      <c r="OHN61" s="631"/>
      <c r="OHW61" s="631"/>
      <c r="OHX61" s="631"/>
      <c r="OIG61" s="631"/>
      <c r="OIH61" s="631"/>
      <c r="OIQ61" s="631"/>
      <c r="OIR61" s="631"/>
      <c r="OJA61" s="631"/>
      <c r="OJB61" s="631"/>
      <c r="OJK61" s="631"/>
      <c r="OJL61" s="631"/>
      <c r="OJU61" s="631"/>
      <c r="OJV61" s="631"/>
      <c r="OKE61" s="631"/>
      <c r="OKF61" s="631"/>
      <c r="OKO61" s="631"/>
      <c r="OKP61" s="631"/>
      <c r="OKY61" s="631"/>
      <c r="OKZ61" s="631"/>
      <c r="OLI61" s="631"/>
      <c r="OLJ61" s="631"/>
      <c r="OLS61" s="631"/>
      <c r="OLT61" s="631"/>
      <c r="OMC61" s="631"/>
      <c r="OMD61" s="631"/>
      <c r="OMM61" s="631"/>
      <c r="OMN61" s="631"/>
      <c r="OMW61" s="631"/>
      <c r="OMX61" s="631"/>
      <c r="ONG61" s="631"/>
      <c r="ONH61" s="631"/>
      <c r="ONQ61" s="631"/>
      <c r="ONR61" s="631"/>
      <c r="OOA61" s="631"/>
      <c r="OOB61" s="631"/>
      <c r="OOK61" s="631"/>
      <c r="OOL61" s="631"/>
      <c r="OOU61" s="631"/>
      <c r="OOV61" s="631"/>
      <c r="OPE61" s="631"/>
      <c r="OPF61" s="631"/>
      <c r="OPO61" s="631"/>
      <c r="OPP61" s="631"/>
      <c r="OPY61" s="631"/>
      <c r="OPZ61" s="631"/>
      <c r="OQI61" s="631"/>
      <c r="OQJ61" s="631"/>
      <c r="OQS61" s="631"/>
      <c r="OQT61" s="631"/>
      <c r="ORC61" s="631"/>
      <c r="ORD61" s="631"/>
      <c r="ORM61" s="631"/>
      <c r="ORN61" s="631"/>
      <c r="ORW61" s="631"/>
      <c r="ORX61" s="631"/>
      <c r="OSG61" s="631"/>
      <c r="OSH61" s="631"/>
      <c r="OSQ61" s="631"/>
      <c r="OSR61" s="631"/>
      <c r="OTA61" s="631"/>
      <c r="OTB61" s="631"/>
      <c r="OTK61" s="631"/>
      <c r="OTL61" s="631"/>
      <c r="OTU61" s="631"/>
      <c r="OTV61" s="631"/>
      <c r="OUE61" s="631"/>
      <c r="OUF61" s="631"/>
      <c r="OUO61" s="631"/>
      <c r="OUP61" s="631"/>
      <c r="OUY61" s="631"/>
      <c r="OUZ61" s="631"/>
      <c r="OVI61" s="631"/>
      <c r="OVJ61" s="631"/>
      <c r="OVS61" s="631"/>
      <c r="OVT61" s="631"/>
      <c r="OWC61" s="631"/>
      <c r="OWD61" s="631"/>
      <c r="OWM61" s="631"/>
      <c r="OWN61" s="631"/>
      <c r="OWW61" s="631"/>
      <c r="OWX61" s="631"/>
      <c r="OXG61" s="631"/>
      <c r="OXH61" s="631"/>
      <c r="OXQ61" s="631"/>
      <c r="OXR61" s="631"/>
      <c r="OYA61" s="631"/>
      <c r="OYB61" s="631"/>
      <c r="OYK61" s="631"/>
      <c r="OYL61" s="631"/>
      <c r="OYU61" s="631"/>
      <c r="OYV61" s="631"/>
      <c r="OZE61" s="631"/>
      <c r="OZF61" s="631"/>
      <c r="OZO61" s="631"/>
      <c r="OZP61" s="631"/>
      <c r="OZY61" s="631"/>
      <c r="OZZ61" s="631"/>
      <c r="PAI61" s="631"/>
      <c r="PAJ61" s="631"/>
      <c r="PAS61" s="631"/>
      <c r="PAT61" s="631"/>
      <c r="PBC61" s="631"/>
      <c r="PBD61" s="631"/>
      <c r="PBM61" s="631"/>
      <c r="PBN61" s="631"/>
      <c r="PBW61" s="631"/>
      <c r="PBX61" s="631"/>
      <c r="PCG61" s="631"/>
      <c r="PCH61" s="631"/>
      <c r="PCQ61" s="631"/>
      <c r="PCR61" s="631"/>
      <c r="PDA61" s="631"/>
      <c r="PDB61" s="631"/>
      <c r="PDK61" s="631"/>
      <c r="PDL61" s="631"/>
      <c r="PDU61" s="631"/>
      <c r="PDV61" s="631"/>
      <c r="PEE61" s="631"/>
      <c r="PEF61" s="631"/>
      <c r="PEO61" s="631"/>
      <c r="PEP61" s="631"/>
      <c r="PEY61" s="631"/>
      <c r="PEZ61" s="631"/>
      <c r="PFI61" s="631"/>
      <c r="PFJ61" s="631"/>
      <c r="PFS61" s="631"/>
      <c r="PFT61" s="631"/>
      <c r="PGC61" s="631"/>
      <c r="PGD61" s="631"/>
      <c r="PGM61" s="631"/>
      <c r="PGN61" s="631"/>
      <c r="PGW61" s="631"/>
      <c r="PGX61" s="631"/>
      <c r="PHG61" s="631"/>
      <c r="PHH61" s="631"/>
      <c r="PHQ61" s="631"/>
      <c r="PHR61" s="631"/>
      <c r="PIA61" s="631"/>
      <c r="PIB61" s="631"/>
      <c r="PIK61" s="631"/>
      <c r="PIL61" s="631"/>
      <c r="PIU61" s="631"/>
      <c r="PIV61" s="631"/>
      <c r="PJE61" s="631"/>
      <c r="PJF61" s="631"/>
      <c r="PJO61" s="631"/>
      <c r="PJP61" s="631"/>
      <c r="PJY61" s="631"/>
      <c r="PJZ61" s="631"/>
      <c r="PKI61" s="631"/>
      <c r="PKJ61" s="631"/>
      <c r="PKS61" s="631"/>
      <c r="PKT61" s="631"/>
      <c r="PLC61" s="631"/>
      <c r="PLD61" s="631"/>
      <c r="PLM61" s="631"/>
      <c r="PLN61" s="631"/>
      <c r="PLW61" s="631"/>
      <c r="PLX61" s="631"/>
      <c r="PMG61" s="631"/>
      <c r="PMH61" s="631"/>
      <c r="PMQ61" s="631"/>
      <c r="PMR61" s="631"/>
      <c r="PNA61" s="631"/>
      <c r="PNB61" s="631"/>
      <c r="PNK61" s="631"/>
      <c r="PNL61" s="631"/>
      <c r="PNU61" s="631"/>
      <c r="PNV61" s="631"/>
      <c r="POE61" s="631"/>
      <c r="POF61" s="631"/>
      <c r="POO61" s="631"/>
      <c r="POP61" s="631"/>
      <c r="POY61" s="631"/>
      <c r="POZ61" s="631"/>
      <c r="PPI61" s="631"/>
      <c r="PPJ61" s="631"/>
      <c r="PPS61" s="631"/>
      <c r="PPT61" s="631"/>
      <c r="PQC61" s="631"/>
      <c r="PQD61" s="631"/>
      <c r="PQM61" s="631"/>
      <c r="PQN61" s="631"/>
      <c r="PQW61" s="631"/>
      <c r="PQX61" s="631"/>
      <c r="PRG61" s="631"/>
      <c r="PRH61" s="631"/>
      <c r="PRQ61" s="631"/>
      <c r="PRR61" s="631"/>
      <c r="PSA61" s="631"/>
      <c r="PSB61" s="631"/>
      <c r="PSK61" s="631"/>
      <c r="PSL61" s="631"/>
      <c r="PSU61" s="631"/>
      <c r="PSV61" s="631"/>
      <c r="PTE61" s="631"/>
      <c r="PTF61" s="631"/>
      <c r="PTO61" s="631"/>
      <c r="PTP61" s="631"/>
      <c r="PTY61" s="631"/>
      <c r="PTZ61" s="631"/>
      <c r="PUI61" s="631"/>
      <c r="PUJ61" s="631"/>
      <c r="PUS61" s="631"/>
      <c r="PUT61" s="631"/>
      <c r="PVC61" s="631"/>
      <c r="PVD61" s="631"/>
      <c r="PVM61" s="631"/>
      <c r="PVN61" s="631"/>
      <c r="PVW61" s="631"/>
      <c r="PVX61" s="631"/>
      <c r="PWG61" s="631"/>
      <c r="PWH61" s="631"/>
      <c r="PWQ61" s="631"/>
      <c r="PWR61" s="631"/>
      <c r="PXA61" s="631"/>
      <c r="PXB61" s="631"/>
      <c r="PXK61" s="631"/>
      <c r="PXL61" s="631"/>
      <c r="PXU61" s="631"/>
      <c r="PXV61" s="631"/>
      <c r="PYE61" s="631"/>
      <c r="PYF61" s="631"/>
      <c r="PYO61" s="631"/>
      <c r="PYP61" s="631"/>
      <c r="PYY61" s="631"/>
      <c r="PYZ61" s="631"/>
      <c r="PZI61" s="631"/>
      <c r="PZJ61" s="631"/>
      <c r="PZS61" s="631"/>
      <c r="PZT61" s="631"/>
      <c r="QAC61" s="631"/>
      <c r="QAD61" s="631"/>
      <c r="QAM61" s="631"/>
      <c r="QAN61" s="631"/>
      <c r="QAW61" s="631"/>
      <c r="QAX61" s="631"/>
      <c r="QBG61" s="631"/>
      <c r="QBH61" s="631"/>
      <c r="QBQ61" s="631"/>
      <c r="QBR61" s="631"/>
      <c r="QCA61" s="631"/>
      <c r="QCB61" s="631"/>
      <c r="QCK61" s="631"/>
      <c r="QCL61" s="631"/>
      <c r="QCU61" s="631"/>
      <c r="QCV61" s="631"/>
      <c r="QDE61" s="631"/>
      <c r="QDF61" s="631"/>
      <c r="QDO61" s="631"/>
      <c r="QDP61" s="631"/>
      <c r="QDY61" s="631"/>
      <c r="QDZ61" s="631"/>
      <c r="QEI61" s="631"/>
      <c r="QEJ61" s="631"/>
      <c r="QES61" s="631"/>
      <c r="QET61" s="631"/>
      <c r="QFC61" s="631"/>
      <c r="QFD61" s="631"/>
      <c r="QFM61" s="631"/>
      <c r="QFN61" s="631"/>
      <c r="QFW61" s="631"/>
      <c r="QFX61" s="631"/>
      <c r="QGG61" s="631"/>
      <c r="QGH61" s="631"/>
      <c r="QGQ61" s="631"/>
      <c r="QGR61" s="631"/>
      <c r="QHA61" s="631"/>
      <c r="QHB61" s="631"/>
      <c r="QHK61" s="631"/>
      <c r="QHL61" s="631"/>
      <c r="QHU61" s="631"/>
      <c r="QHV61" s="631"/>
      <c r="QIE61" s="631"/>
      <c r="QIF61" s="631"/>
      <c r="QIO61" s="631"/>
      <c r="QIP61" s="631"/>
      <c r="QIY61" s="631"/>
      <c r="QIZ61" s="631"/>
      <c r="QJI61" s="631"/>
      <c r="QJJ61" s="631"/>
      <c r="QJS61" s="631"/>
      <c r="QJT61" s="631"/>
      <c r="QKC61" s="631"/>
      <c r="QKD61" s="631"/>
      <c r="QKM61" s="631"/>
      <c r="QKN61" s="631"/>
      <c r="QKW61" s="631"/>
      <c r="QKX61" s="631"/>
      <c r="QLG61" s="631"/>
      <c r="QLH61" s="631"/>
      <c r="QLQ61" s="631"/>
      <c r="QLR61" s="631"/>
      <c r="QMA61" s="631"/>
      <c r="QMB61" s="631"/>
      <c r="QMK61" s="631"/>
      <c r="QML61" s="631"/>
      <c r="QMU61" s="631"/>
      <c r="QMV61" s="631"/>
      <c r="QNE61" s="631"/>
      <c r="QNF61" s="631"/>
      <c r="QNO61" s="631"/>
      <c r="QNP61" s="631"/>
      <c r="QNY61" s="631"/>
      <c r="QNZ61" s="631"/>
      <c r="QOI61" s="631"/>
      <c r="QOJ61" s="631"/>
      <c r="QOS61" s="631"/>
      <c r="QOT61" s="631"/>
      <c r="QPC61" s="631"/>
      <c r="QPD61" s="631"/>
      <c r="QPM61" s="631"/>
      <c r="QPN61" s="631"/>
      <c r="QPW61" s="631"/>
      <c r="QPX61" s="631"/>
      <c r="QQG61" s="631"/>
      <c r="QQH61" s="631"/>
      <c r="QQQ61" s="631"/>
      <c r="QQR61" s="631"/>
      <c r="QRA61" s="631"/>
      <c r="QRB61" s="631"/>
      <c r="QRK61" s="631"/>
      <c r="QRL61" s="631"/>
      <c r="QRU61" s="631"/>
      <c r="QRV61" s="631"/>
      <c r="QSE61" s="631"/>
      <c r="QSF61" s="631"/>
      <c r="QSO61" s="631"/>
      <c r="QSP61" s="631"/>
      <c r="QSY61" s="631"/>
      <c r="QSZ61" s="631"/>
      <c r="QTI61" s="631"/>
      <c r="QTJ61" s="631"/>
      <c r="QTS61" s="631"/>
      <c r="QTT61" s="631"/>
      <c r="QUC61" s="631"/>
      <c r="QUD61" s="631"/>
      <c r="QUM61" s="631"/>
      <c r="QUN61" s="631"/>
      <c r="QUW61" s="631"/>
      <c r="QUX61" s="631"/>
      <c r="QVG61" s="631"/>
      <c r="QVH61" s="631"/>
      <c r="QVQ61" s="631"/>
      <c r="QVR61" s="631"/>
      <c r="QWA61" s="631"/>
      <c r="QWB61" s="631"/>
      <c r="QWK61" s="631"/>
      <c r="QWL61" s="631"/>
      <c r="QWU61" s="631"/>
      <c r="QWV61" s="631"/>
      <c r="QXE61" s="631"/>
      <c r="QXF61" s="631"/>
      <c r="QXO61" s="631"/>
      <c r="QXP61" s="631"/>
      <c r="QXY61" s="631"/>
      <c r="QXZ61" s="631"/>
      <c r="QYI61" s="631"/>
      <c r="QYJ61" s="631"/>
      <c r="QYS61" s="631"/>
      <c r="QYT61" s="631"/>
      <c r="QZC61" s="631"/>
      <c r="QZD61" s="631"/>
      <c r="QZM61" s="631"/>
      <c r="QZN61" s="631"/>
      <c r="QZW61" s="631"/>
      <c r="QZX61" s="631"/>
      <c r="RAG61" s="631"/>
      <c r="RAH61" s="631"/>
      <c r="RAQ61" s="631"/>
      <c r="RAR61" s="631"/>
      <c r="RBA61" s="631"/>
      <c r="RBB61" s="631"/>
      <c r="RBK61" s="631"/>
      <c r="RBL61" s="631"/>
      <c r="RBU61" s="631"/>
      <c r="RBV61" s="631"/>
      <c r="RCE61" s="631"/>
      <c r="RCF61" s="631"/>
      <c r="RCO61" s="631"/>
      <c r="RCP61" s="631"/>
      <c r="RCY61" s="631"/>
      <c r="RCZ61" s="631"/>
      <c r="RDI61" s="631"/>
      <c r="RDJ61" s="631"/>
      <c r="RDS61" s="631"/>
      <c r="RDT61" s="631"/>
      <c r="REC61" s="631"/>
      <c r="RED61" s="631"/>
      <c r="REM61" s="631"/>
      <c r="REN61" s="631"/>
      <c r="REW61" s="631"/>
      <c r="REX61" s="631"/>
      <c r="RFG61" s="631"/>
      <c r="RFH61" s="631"/>
      <c r="RFQ61" s="631"/>
      <c r="RFR61" s="631"/>
      <c r="RGA61" s="631"/>
      <c r="RGB61" s="631"/>
      <c r="RGK61" s="631"/>
      <c r="RGL61" s="631"/>
      <c r="RGU61" s="631"/>
      <c r="RGV61" s="631"/>
      <c r="RHE61" s="631"/>
      <c r="RHF61" s="631"/>
      <c r="RHO61" s="631"/>
      <c r="RHP61" s="631"/>
      <c r="RHY61" s="631"/>
      <c r="RHZ61" s="631"/>
      <c r="RII61" s="631"/>
      <c r="RIJ61" s="631"/>
      <c r="RIS61" s="631"/>
      <c r="RIT61" s="631"/>
      <c r="RJC61" s="631"/>
      <c r="RJD61" s="631"/>
      <c r="RJM61" s="631"/>
      <c r="RJN61" s="631"/>
      <c r="RJW61" s="631"/>
      <c r="RJX61" s="631"/>
      <c r="RKG61" s="631"/>
      <c r="RKH61" s="631"/>
      <c r="RKQ61" s="631"/>
      <c r="RKR61" s="631"/>
      <c r="RLA61" s="631"/>
      <c r="RLB61" s="631"/>
      <c r="RLK61" s="631"/>
      <c r="RLL61" s="631"/>
      <c r="RLU61" s="631"/>
      <c r="RLV61" s="631"/>
      <c r="RME61" s="631"/>
      <c r="RMF61" s="631"/>
      <c r="RMO61" s="631"/>
      <c r="RMP61" s="631"/>
      <c r="RMY61" s="631"/>
      <c r="RMZ61" s="631"/>
      <c r="RNI61" s="631"/>
      <c r="RNJ61" s="631"/>
      <c r="RNS61" s="631"/>
      <c r="RNT61" s="631"/>
      <c r="ROC61" s="631"/>
      <c r="ROD61" s="631"/>
      <c r="ROM61" s="631"/>
      <c r="RON61" s="631"/>
      <c r="ROW61" s="631"/>
      <c r="ROX61" s="631"/>
      <c r="RPG61" s="631"/>
      <c r="RPH61" s="631"/>
      <c r="RPQ61" s="631"/>
      <c r="RPR61" s="631"/>
      <c r="RQA61" s="631"/>
      <c r="RQB61" s="631"/>
      <c r="RQK61" s="631"/>
      <c r="RQL61" s="631"/>
      <c r="RQU61" s="631"/>
      <c r="RQV61" s="631"/>
      <c r="RRE61" s="631"/>
      <c r="RRF61" s="631"/>
      <c r="RRO61" s="631"/>
      <c r="RRP61" s="631"/>
      <c r="RRY61" s="631"/>
      <c r="RRZ61" s="631"/>
      <c r="RSI61" s="631"/>
      <c r="RSJ61" s="631"/>
      <c r="RSS61" s="631"/>
      <c r="RST61" s="631"/>
      <c r="RTC61" s="631"/>
      <c r="RTD61" s="631"/>
      <c r="RTM61" s="631"/>
      <c r="RTN61" s="631"/>
      <c r="RTW61" s="631"/>
      <c r="RTX61" s="631"/>
      <c r="RUG61" s="631"/>
      <c r="RUH61" s="631"/>
      <c r="RUQ61" s="631"/>
      <c r="RUR61" s="631"/>
      <c r="RVA61" s="631"/>
      <c r="RVB61" s="631"/>
      <c r="RVK61" s="631"/>
      <c r="RVL61" s="631"/>
      <c r="RVU61" s="631"/>
      <c r="RVV61" s="631"/>
      <c r="RWE61" s="631"/>
      <c r="RWF61" s="631"/>
      <c r="RWO61" s="631"/>
      <c r="RWP61" s="631"/>
      <c r="RWY61" s="631"/>
      <c r="RWZ61" s="631"/>
      <c r="RXI61" s="631"/>
      <c r="RXJ61" s="631"/>
      <c r="RXS61" s="631"/>
      <c r="RXT61" s="631"/>
      <c r="RYC61" s="631"/>
      <c r="RYD61" s="631"/>
      <c r="RYM61" s="631"/>
      <c r="RYN61" s="631"/>
      <c r="RYW61" s="631"/>
      <c r="RYX61" s="631"/>
      <c r="RZG61" s="631"/>
      <c r="RZH61" s="631"/>
      <c r="RZQ61" s="631"/>
      <c r="RZR61" s="631"/>
      <c r="SAA61" s="631"/>
      <c r="SAB61" s="631"/>
      <c r="SAK61" s="631"/>
      <c r="SAL61" s="631"/>
      <c r="SAU61" s="631"/>
      <c r="SAV61" s="631"/>
      <c r="SBE61" s="631"/>
      <c r="SBF61" s="631"/>
      <c r="SBO61" s="631"/>
      <c r="SBP61" s="631"/>
      <c r="SBY61" s="631"/>
      <c r="SBZ61" s="631"/>
      <c r="SCI61" s="631"/>
      <c r="SCJ61" s="631"/>
      <c r="SCS61" s="631"/>
      <c r="SCT61" s="631"/>
      <c r="SDC61" s="631"/>
      <c r="SDD61" s="631"/>
      <c r="SDM61" s="631"/>
      <c r="SDN61" s="631"/>
      <c r="SDW61" s="631"/>
      <c r="SDX61" s="631"/>
      <c r="SEG61" s="631"/>
      <c r="SEH61" s="631"/>
      <c r="SEQ61" s="631"/>
      <c r="SER61" s="631"/>
      <c r="SFA61" s="631"/>
      <c r="SFB61" s="631"/>
      <c r="SFK61" s="631"/>
      <c r="SFL61" s="631"/>
      <c r="SFU61" s="631"/>
      <c r="SFV61" s="631"/>
      <c r="SGE61" s="631"/>
      <c r="SGF61" s="631"/>
      <c r="SGO61" s="631"/>
      <c r="SGP61" s="631"/>
      <c r="SGY61" s="631"/>
      <c r="SGZ61" s="631"/>
      <c r="SHI61" s="631"/>
      <c r="SHJ61" s="631"/>
      <c r="SHS61" s="631"/>
      <c r="SHT61" s="631"/>
      <c r="SIC61" s="631"/>
      <c r="SID61" s="631"/>
      <c r="SIM61" s="631"/>
      <c r="SIN61" s="631"/>
      <c r="SIW61" s="631"/>
      <c r="SIX61" s="631"/>
      <c r="SJG61" s="631"/>
      <c r="SJH61" s="631"/>
      <c r="SJQ61" s="631"/>
      <c r="SJR61" s="631"/>
      <c r="SKA61" s="631"/>
      <c r="SKB61" s="631"/>
      <c r="SKK61" s="631"/>
      <c r="SKL61" s="631"/>
      <c r="SKU61" s="631"/>
      <c r="SKV61" s="631"/>
      <c r="SLE61" s="631"/>
      <c r="SLF61" s="631"/>
      <c r="SLO61" s="631"/>
      <c r="SLP61" s="631"/>
      <c r="SLY61" s="631"/>
      <c r="SLZ61" s="631"/>
      <c r="SMI61" s="631"/>
      <c r="SMJ61" s="631"/>
      <c r="SMS61" s="631"/>
      <c r="SMT61" s="631"/>
      <c r="SNC61" s="631"/>
      <c r="SND61" s="631"/>
      <c r="SNM61" s="631"/>
      <c r="SNN61" s="631"/>
      <c r="SNW61" s="631"/>
      <c r="SNX61" s="631"/>
      <c r="SOG61" s="631"/>
      <c r="SOH61" s="631"/>
      <c r="SOQ61" s="631"/>
      <c r="SOR61" s="631"/>
      <c r="SPA61" s="631"/>
      <c r="SPB61" s="631"/>
      <c r="SPK61" s="631"/>
      <c r="SPL61" s="631"/>
      <c r="SPU61" s="631"/>
      <c r="SPV61" s="631"/>
      <c r="SQE61" s="631"/>
      <c r="SQF61" s="631"/>
      <c r="SQO61" s="631"/>
      <c r="SQP61" s="631"/>
      <c r="SQY61" s="631"/>
      <c r="SQZ61" s="631"/>
      <c r="SRI61" s="631"/>
      <c r="SRJ61" s="631"/>
      <c r="SRS61" s="631"/>
      <c r="SRT61" s="631"/>
      <c r="SSC61" s="631"/>
      <c r="SSD61" s="631"/>
      <c r="SSM61" s="631"/>
      <c r="SSN61" s="631"/>
      <c r="SSW61" s="631"/>
      <c r="SSX61" s="631"/>
      <c r="STG61" s="631"/>
      <c r="STH61" s="631"/>
      <c r="STQ61" s="631"/>
      <c r="STR61" s="631"/>
      <c r="SUA61" s="631"/>
      <c r="SUB61" s="631"/>
      <c r="SUK61" s="631"/>
      <c r="SUL61" s="631"/>
      <c r="SUU61" s="631"/>
      <c r="SUV61" s="631"/>
      <c r="SVE61" s="631"/>
      <c r="SVF61" s="631"/>
      <c r="SVO61" s="631"/>
      <c r="SVP61" s="631"/>
      <c r="SVY61" s="631"/>
      <c r="SVZ61" s="631"/>
      <c r="SWI61" s="631"/>
      <c r="SWJ61" s="631"/>
      <c r="SWS61" s="631"/>
      <c r="SWT61" s="631"/>
      <c r="SXC61" s="631"/>
      <c r="SXD61" s="631"/>
      <c r="SXM61" s="631"/>
      <c r="SXN61" s="631"/>
      <c r="SXW61" s="631"/>
      <c r="SXX61" s="631"/>
      <c r="SYG61" s="631"/>
      <c r="SYH61" s="631"/>
      <c r="SYQ61" s="631"/>
      <c r="SYR61" s="631"/>
      <c r="SZA61" s="631"/>
      <c r="SZB61" s="631"/>
      <c r="SZK61" s="631"/>
      <c r="SZL61" s="631"/>
      <c r="SZU61" s="631"/>
      <c r="SZV61" s="631"/>
      <c r="TAE61" s="631"/>
      <c r="TAF61" s="631"/>
      <c r="TAO61" s="631"/>
      <c r="TAP61" s="631"/>
      <c r="TAY61" s="631"/>
      <c r="TAZ61" s="631"/>
      <c r="TBI61" s="631"/>
      <c r="TBJ61" s="631"/>
      <c r="TBS61" s="631"/>
      <c r="TBT61" s="631"/>
      <c r="TCC61" s="631"/>
      <c r="TCD61" s="631"/>
      <c r="TCM61" s="631"/>
      <c r="TCN61" s="631"/>
      <c r="TCW61" s="631"/>
      <c r="TCX61" s="631"/>
      <c r="TDG61" s="631"/>
      <c r="TDH61" s="631"/>
      <c r="TDQ61" s="631"/>
      <c r="TDR61" s="631"/>
      <c r="TEA61" s="631"/>
      <c r="TEB61" s="631"/>
      <c r="TEK61" s="631"/>
      <c r="TEL61" s="631"/>
      <c r="TEU61" s="631"/>
      <c r="TEV61" s="631"/>
      <c r="TFE61" s="631"/>
      <c r="TFF61" s="631"/>
      <c r="TFO61" s="631"/>
      <c r="TFP61" s="631"/>
      <c r="TFY61" s="631"/>
      <c r="TFZ61" s="631"/>
      <c r="TGI61" s="631"/>
      <c r="TGJ61" s="631"/>
      <c r="TGS61" s="631"/>
      <c r="TGT61" s="631"/>
      <c r="THC61" s="631"/>
      <c r="THD61" s="631"/>
      <c r="THM61" s="631"/>
      <c r="THN61" s="631"/>
      <c r="THW61" s="631"/>
      <c r="THX61" s="631"/>
      <c r="TIG61" s="631"/>
      <c r="TIH61" s="631"/>
      <c r="TIQ61" s="631"/>
      <c r="TIR61" s="631"/>
      <c r="TJA61" s="631"/>
      <c r="TJB61" s="631"/>
      <c r="TJK61" s="631"/>
      <c r="TJL61" s="631"/>
      <c r="TJU61" s="631"/>
      <c r="TJV61" s="631"/>
      <c r="TKE61" s="631"/>
      <c r="TKF61" s="631"/>
      <c r="TKO61" s="631"/>
      <c r="TKP61" s="631"/>
      <c r="TKY61" s="631"/>
      <c r="TKZ61" s="631"/>
      <c r="TLI61" s="631"/>
      <c r="TLJ61" s="631"/>
      <c r="TLS61" s="631"/>
      <c r="TLT61" s="631"/>
      <c r="TMC61" s="631"/>
      <c r="TMD61" s="631"/>
      <c r="TMM61" s="631"/>
      <c r="TMN61" s="631"/>
      <c r="TMW61" s="631"/>
      <c r="TMX61" s="631"/>
      <c r="TNG61" s="631"/>
      <c r="TNH61" s="631"/>
      <c r="TNQ61" s="631"/>
      <c r="TNR61" s="631"/>
      <c r="TOA61" s="631"/>
      <c r="TOB61" s="631"/>
      <c r="TOK61" s="631"/>
      <c r="TOL61" s="631"/>
      <c r="TOU61" s="631"/>
      <c r="TOV61" s="631"/>
      <c r="TPE61" s="631"/>
      <c r="TPF61" s="631"/>
      <c r="TPO61" s="631"/>
      <c r="TPP61" s="631"/>
      <c r="TPY61" s="631"/>
      <c r="TPZ61" s="631"/>
      <c r="TQI61" s="631"/>
      <c r="TQJ61" s="631"/>
      <c r="TQS61" s="631"/>
      <c r="TQT61" s="631"/>
      <c r="TRC61" s="631"/>
      <c r="TRD61" s="631"/>
      <c r="TRM61" s="631"/>
      <c r="TRN61" s="631"/>
      <c r="TRW61" s="631"/>
      <c r="TRX61" s="631"/>
      <c r="TSG61" s="631"/>
      <c r="TSH61" s="631"/>
      <c r="TSQ61" s="631"/>
      <c r="TSR61" s="631"/>
      <c r="TTA61" s="631"/>
      <c r="TTB61" s="631"/>
      <c r="TTK61" s="631"/>
      <c r="TTL61" s="631"/>
      <c r="TTU61" s="631"/>
      <c r="TTV61" s="631"/>
      <c r="TUE61" s="631"/>
      <c r="TUF61" s="631"/>
      <c r="TUO61" s="631"/>
      <c r="TUP61" s="631"/>
      <c r="TUY61" s="631"/>
      <c r="TUZ61" s="631"/>
      <c r="TVI61" s="631"/>
      <c r="TVJ61" s="631"/>
      <c r="TVS61" s="631"/>
      <c r="TVT61" s="631"/>
      <c r="TWC61" s="631"/>
      <c r="TWD61" s="631"/>
      <c r="TWM61" s="631"/>
      <c r="TWN61" s="631"/>
      <c r="TWW61" s="631"/>
      <c r="TWX61" s="631"/>
      <c r="TXG61" s="631"/>
      <c r="TXH61" s="631"/>
      <c r="TXQ61" s="631"/>
      <c r="TXR61" s="631"/>
      <c r="TYA61" s="631"/>
      <c r="TYB61" s="631"/>
      <c r="TYK61" s="631"/>
      <c r="TYL61" s="631"/>
      <c r="TYU61" s="631"/>
      <c r="TYV61" s="631"/>
      <c r="TZE61" s="631"/>
      <c r="TZF61" s="631"/>
      <c r="TZO61" s="631"/>
      <c r="TZP61" s="631"/>
      <c r="TZY61" s="631"/>
      <c r="TZZ61" s="631"/>
      <c r="UAI61" s="631"/>
      <c r="UAJ61" s="631"/>
      <c r="UAS61" s="631"/>
      <c r="UAT61" s="631"/>
      <c r="UBC61" s="631"/>
      <c r="UBD61" s="631"/>
      <c r="UBM61" s="631"/>
      <c r="UBN61" s="631"/>
      <c r="UBW61" s="631"/>
      <c r="UBX61" s="631"/>
      <c r="UCG61" s="631"/>
      <c r="UCH61" s="631"/>
      <c r="UCQ61" s="631"/>
      <c r="UCR61" s="631"/>
      <c r="UDA61" s="631"/>
      <c r="UDB61" s="631"/>
      <c r="UDK61" s="631"/>
      <c r="UDL61" s="631"/>
      <c r="UDU61" s="631"/>
      <c r="UDV61" s="631"/>
      <c r="UEE61" s="631"/>
      <c r="UEF61" s="631"/>
      <c r="UEO61" s="631"/>
      <c r="UEP61" s="631"/>
      <c r="UEY61" s="631"/>
      <c r="UEZ61" s="631"/>
      <c r="UFI61" s="631"/>
      <c r="UFJ61" s="631"/>
      <c r="UFS61" s="631"/>
      <c r="UFT61" s="631"/>
      <c r="UGC61" s="631"/>
      <c r="UGD61" s="631"/>
      <c r="UGM61" s="631"/>
      <c r="UGN61" s="631"/>
      <c r="UGW61" s="631"/>
      <c r="UGX61" s="631"/>
      <c r="UHG61" s="631"/>
      <c r="UHH61" s="631"/>
      <c r="UHQ61" s="631"/>
      <c r="UHR61" s="631"/>
      <c r="UIA61" s="631"/>
      <c r="UIB61" s="631"/>
      <c r="UIK61" s="631"/>
      <c r="UIL61" s="631"/>
      <c r="UIU61" s="631"/>
      <c r="UIV61" s="631"/>
      <c r="UJE61" s="631"/>
      <c r="UJF61" s="631"/>
      <c r="UJO61" s="631"/>
      <c r="UJP61" s="631"/>
      <c r="UJY61" s="631"/>
      <c r="UJZ61" s="631"/>
      <c r="UKI61" s="631"/>
      <c r="UKJ61" s="631"/>
      <c r="UKS61" s="631"/>
      <c r="UKT61" s="631"/>
      <c r="ULC61" s="631"/>
      <c r="ULD61" s="631"/>
      <c r="ULM61" s="631"/>
      <c r="ULN61" s="631"/>
      <c r="ULW61" s="631"/>
      <c r="ULX61" s="631"/>
      <c r="UMG61" s="631"/>
      <c r="UMH61" s="631"/>
      <c r="UMQ61" s="631"/>
      <c r="UMR61" s="631"/>
      <c r="UNA61" s="631"/>
      <c r="UNB61" s="631"/>
      <c r="UNK61" s="631"/>
      <c r="UNL61" s="631"/>
      <c r="UNU61" s="631"/>
      <c r="UNV61" s="631"/>
      <c r="UOE61" s="631"/>
      <c r="UOF61" s="631"/>
      <c r="UOO61" s="631"/>
      <c r="UOP61" s="631"/>
      <c r="UOY61" s="631"/>
      <c r="UOZ61" s="631"/>
      <c r="UPI61" s="631"/>
      <c r="UPJ61" s="631"/>
      <c r="UPS61" s="631"/>
      <c r="UPT61" s="631"/>
      <c r="UQC61" s="631"/>
      <c r="UQD61" s="631"/>
      <c r="UQM61" s="631"/>
      <c r="UQN61" s="631"/>
      <c r="UQW61" s="631"/>
      <c r="UQX61" s="631"/>
      <c r="URG61" s="631"/>
      <c r="URH61" s="631"/>
      <c r="URQ61" s="631"/>
      <c r="URR61" s="631"/>
      <c r="USA61" s="631"/>
      <c r="USB61" s="631"/>
      <c r="USK61" s="631"/>
      <c r="USL61" s="631"/>
      <c r="USU61" s="631"/>
      <c r="USV61" s="631"/>
      <c r="UTE61" s="631"/>
      <c r="UTF61" s="631"/>
      <c r="UTO61" s="631"/>
      <c r="UTP61" s="631"/>
      <c r="UTY61" s="631"/>
      <c r="UTZ61" s="631"/>
      <c r="UUI61" s="631"/>
      <c r="UUJ61" s="631"/>
      <c r="UUS61" s="631"/>
      <c r="UUT61" s="631"/>
      <c r="UVC61" s="631"/>
      <c r="UVD61" s="631"/>
      <c r="UVM61" s="631"/>
      <c r="UVN61" s="631"/>
      <c r="UVW61" s="631"/>
      <c r="UVX61" s="631"/>
      <c r="UWG61" s="631"/>
      <c r="UWH61" s="631"/>
      <c r="UWQ61" s="631"/>
      <c r="UWR61" s="631"/>
      <c r="UXA61" s="631"/>
      <c r="UXB61" s="631"/>
      <c r="UXK61" s="631"/>
      <c r="UXL61" s="631"/>
      <c r="UXU61" s="631"/>
      <c r="UXV61" s="631"/>
      <c r="UYE61" s="631"/>
      <c r="UYF61" s="631"/>
      <c r="UYO61" s="631"/>
      <c r="UYP61" s="631"/>
      <c r="UYY61" s="631"/>
      <c r="UYZ61" s="631"/>
      <c r="UZI61" s="631"/>
      <c r="UZJ61" s="631"/>
      <c r="UZS61" s="631"/>
      <c r="UZT61" s="631"/>
      <c r="VAC61" s="631"/>
      <c r="VAD61" s="631"/>
      <c r="VAM61" s="631"/>
      <c r="VAN61" s="631"/>
      <c r="VAW61" s="631"/>
      <c r="VAX61" s="631"/>
      <c r="VBG61" s="631"/>
      <c r="VBH61" s="631"/>
      <c r="VBQ61" s="631"/>
      <c r="VBR61" s="631"/>
      <c r="VCA61" s="631"/>
      <c r="VCB61" s="631"/>
      <c r="VCK61" s="631"/>
      <c r="VCL61" s="631"/>
      <c r="VCU61" s="631"/>
      <c r="VCV61" s="631"/>
      <c r="VDE61" s="631"/>
      <c r="VDF61" s="631"/>
      <c r="VDO61" s="631"/>
      <c r="VDP61" s="631"/>
      <c r="VDY61" s="631"/>
      <c r="VDZ61" s="631"/>
      <c r="VEI61" s="631"/>
      <c r="VEJ61" s="631"/>
      <c r="VES61" s="631"/>
      <c r="VET61" s="631"/>
      <c r="VFC61" s="631"/>
      <c r="VFD61" s="631"/>
      <c r="VFM61" s="631"/>
      <c r="VFN61" s="631"/>
      <c r="VFW61" s="631"/>
      <c r="VFX61" s="631"/>
      <c r="VGG61" s="631"/>
      <c r="VGH61" s="631"/>
      <c r="VGQ61" s="631"/>
      <c r="VGR61" s="631"/>
      <c r="VHA61" s="631"/>
      <c r="VHB61" s="631"/>
      <c r="VHK61" s="631"/>
      <c r="VHL61" s="631"/>
      <c r="VHU61" s="631"/>
      <c r="VHV61" s="631"/>
      <c r="VIE61" s="631"/>
      <c r="VIF61" s="631"/>
      <c r="VIO61" s="631"/>
      <c r="VIP61" s="631"/>
      <c r="VIY61" s="631"/>
      <c r="VIZ61" s="631"/>
      <c r="VJI61" s="631"/>
      <c r="VJJ61" s="631"/>
      <c r="VJS61" s="631"/>
      <c r="VJT61" s="631"/>
      <c r="VKC61" s="631"/>
      <c r="VKD61" s="631"/>
      <c r="VKM61" s="631"/>
      <c r="VKN61" s="631"/>
      <c r="VKW61" s="631"/>
      <c r="VKX61" s="631"/>
      <c r="VLG61" s="631"/>
      <c r="VLH61" s="631"/>
      <c r="VLQ61" s="631"/>
      <c r="VLR61" s="631"/>
      <c r="VMA61" s="631"/>
      <c r="VMB61" s="631"/>
      <c r="VMK61" s="631"/>
      <c r="VML61" s="631"/>
      <c r="VMU61" s="631"/>
      <c r="VMV61" s="631"/>
      <c r="VNE61" s="631"/>
      <c r="VNF61" s="631"/>
      <c r="VNO61" s="631"/>
      <c r="VNP61" s="631"/>
      <c r="VNY61" s="631"/>
      <c r="VNZ61" s="631"/>
      <c r="VOI61" s="631"/>
      <c r="VOJ61" s="631"/>
      <c r="VOS61" s="631"/>
      <c r="VOT61" s="631"/>
      <c r="VPC61" s="631"/>
      <c r="VPD61" s="631"/>
      <c r="VPM61" s="631"/>
      <c r="VPN61" s="631"/>
      <c r="VPW61" s="631"/>
      <c r="VPX61" s="631"/>
      <c r="VQG61" s="631"/>
      <c r="VQH61" s="631"/>
      <c r="VQQ61" s="631"/>
      <c r="VQR61" s="631"/>
      <c r="VRA61" s="631"/>
      <c r="VRB61" s="631"/>
      <c r="VRK61" s="631"/>
      <c r="VRL61" s="631"/>
      <c r="VRU61" s="631"/>
      <c r="VRV61" s="631"/>
      <c r="VSE61" s="631"/>
      <c r="VSF61" s="631"/>
      <c r="VSO61" s="631"/>
      <c r="VSP61" s="631"/>
      <c r="VSY61" s="631"/>
      <c r="VSZ61" s="631"/>
      <c r="VTI61" s="631"/>
      <c r="VTJ61" s="631"/>
      <c r="VTS61" s="631"/>
      <c r="VTT61" s="631"/>
      <c r="VUC61" s="631"/>
      <c r="VUD61" s="631"/>
      <c r="VUM61" s="631"/>
      <c r="VUN61" s="631"/>
      <c r="VUW61" s="631"/>
      <c r="VUX61" s="631"/>
      <c r="VVG61" s="631"/>
      <c r="VVH61" s="631"/>
      <c r="VVQ61" s="631"/>
      <c r="VVR61" s="631"/>
      <c r="VWA61" s="631"/>
      <c r="VWB61" s="631"/>
      <c r="VWK61" s="631"/>
      <c r="VWL61" s="631"/>
      <c r="VWU61" s="631"/>
      <c r="VWV61" s="631"/>
      <c r="VXE61" s="631"/>
      <c r="VXF61" s="631"/>
      <c r="VXO61" s="631"/>
      <c r="VXP61" s="631"/>
      <c r="VXY61" s="631"/>
      <c r="VXZ61" s="631"/>
      <c r="VYI61" s="631"/>
      <c r="VYJ61" s="631"/>
      <c r="VYS61" s="631"/>
      <c r="VYT61" s="631"/>
      <c r="VZC61" s="631"/>
      <c r="VZD61" s="631"/>
      <c r="VZM61" s="631"/>
      <c r="VZN61" s="631"/>
      <c r="VZW61" s="631"/>
      <c r="VZX61" s="631"/>
      <c r="WAG61" s="631"/>
      <c r="WAH61" s="631"/>
      <c r="WAQ61" s="631"/>
      <c r="WAR61" s="631"/>
      <c r="WBA61" s="631"/>
      <c r="WBB61" s="631"/>
      <c r="WBK61" s="631"/>
      <c r="WBL61" s="631"/>
      <c r="WBU61" s="631"/>
      <c r="WBV61" s="631"/>
      <c r="WCE61" s="631"/>
      <c r="WCF61" s="631"/>
      <c r="WCO61" s="631"/>
      <c r="WCP61" s="631"/>
      <c r="WCY61" s="631"/>
      <c r="WCZ61" s="631"/>
      <c r="WDI61" s="631"/>
      <c r="WDJ61" s="631"/>
      <c r="WDS61" s="631"/>
      <c r="WDT61" s="631"/>
      <c r="WEC61" s="631"/>
      <c r="WED61" s="631"/>
      <c r="WEM61" s="631"/>
      <c r="WEN61" s="631"/>
      <c r="WEW61" s="631"/>
      <c r="WEX61" s="631"/>
      <c r="WFG61" s="631"/>
      <c r="WFH61" s="631"/>
      <c r="WFQ61" s="631"/>
      <c r="WFR61" s="631"/>
      <c r="WGA61" s="631"/>
      <c r="WGB61" s="631"/>
      <c r="WGK61" s="631"/>
      <c r="WGL61" s="631"/>
      <c r="WGU61" s="631"/>
      <c r="WGV61" s="631"/>
      <c r="WHE61" s="631"/>
      <c r="WHF61" s="631"/>
      <c r="WHO61" s="631"/>
      <c r="WHP61" s="631"/>
      <c r="WHY61" s="631"/>
      <c r="WHZ61" s="631"/>
      <c r="WII61" s="631"/>
      <c r="WIJ61" s="631"/>
      <c r="WIS61" s="631"/>
      <c r="WIT61" s="631"/>
      <c r="WJC61" s="631"/>
      <c r="WJD61" s="631"/>
      <c r="WJM61" s="631"/>
      <c r="WJN61" s="631"/>
      <c r="WJW61" s="631"/>
      <c r="WJX61" s="631"/>
      <c r="WKG61" s="631"/>
      <c r="WKH61" s="631"/>
      <c r="WKQ61" s="631"/>
      <c r="WKR61" s="631"/>
      <c r="WLA61" s="631"/>
      <c r="WLB61" s="631"/>
      <c r="WLK61" s="631"/>
      <c r="WLL61" s="631"/>
      <c r="WLU61" s="631"/>
      <c r="WLV61" s="631"/>
      <c r="WME61" s="631"/>
      <c r="WMF61" s="631"/>
      <c r="WMO61" s="631"/>
      <c r="WMP61" s="631"/>
      <c r="WMY61" s="631"/>
      <c r="WMZ61" s="631"/>
      <c r="WNI61" s="631"/>
      <c r="WNJ61" s="631"/>
      <c r="WNS61" s="631"/>
      <c r="WNT61" s="631"/>
      <c r="WOC61" s="631"/>
      <c r="WOD61" s="631"/>
      <c r="WOM61" s="631"/>
      <c r="WON61" s="631"/>
      <c r="WOW61" s="631"/>
      <c r="WOX61" s="631"/>
      <c r="WPG61" s="631"/>
      <c r="WPH61" s="631"/>
      <c r="WPQ61" s="631"/>
      <c r="WPR61" s="631"/>
      <c r="WQA61" s="631"/>
      <c r="WQB61" s="631"/>
      <c r="WQK61" s="631"/>
      <c r="WQL61" s="631"/>
      <c r="WQU61" s="631"/>
      <c r="WQV61" s="631"/>
      <c r="WRE61" s="631"/>
      <c r="WRF61" s="631"/>
      <c r="WRO61" s="631"/>
      <c r="WRP61" s="631"/>
      <c r="WRY61" s="631"/>
      <c r="WRZ61" s="631"/>
      <c r="WSI61" s="631"/>
      <c r="WSJ61" s="631"/>
      <c r="WSS61" s="631"/>
      <c r="WST61" s="631"/>
      <c r="WTC61" s="631"/>
      <c r="WTD61" s="631"/>
      <c r="WTM61" s="631"/>
      <c r="WTN61" s="631"/>
      <c r="WTW61" s="631"/>
      <c r="WTX61" s="631"/>
      <c r="WUG61" s="631"/>
      <c r="WUH61" s="631"/>
      <c r="WUQ61" s="631"/>
      <c r="WUR61" s="631"/>
      <c r="WVA61" s="631"/>
      <c r="WVB61" s="631"/>
      <c r="WVK61" s="631"/>
      <c r="WVL61" s="631"/>
      <c r="WVU61" s="631"/>
      <c r="WVV61" s="631"/>
      <c r="WWE61" s="631"/>
      <c r="WWF61" s="631"/>
      <c r="WWO61" s="631"/>
      <c r="WWP61" s="631"/>
      <c r="WWY61" s="631"/>
      <c r="WWZ61" s="631"/>
      <c r="WXI61" s="631"/>
      <c r="WXJ61" s="631"/>
      <c r="WXS61" s="631"/>
      <c r="WXT61" s="631"/>
      <c r="WYC61" s="631"/>
      <c r="WYD61" s="631"/>
      <c r="WYM61" s="631"/>
      <c r="WYN61" s="631"/>
      <c r="WYW61" s="631"/>
      <c r="WYX61" s="631"/>
      <c r="WZG61" s="631"/>
      <c r="WZH61" s="631"/>
      <c r="WZQ61" s="631"/>
      <c r="WZR61" s="631"/>
      <c r="XAA61" s="631"/>
      <c r="XAB61" s="631"/>
      <c r="XAK61" s="631"/>
      <c r="XAL61" s="631"/>
      <c r="XAU61" s="631"/>
      <c r="XAV61" s="631"/>
      <c r="XBE61" s="631"/>
      <c r="XBF61" s="631"/>
      <c r="XBO61" s="631"/>
      <c r="XBP61" s="631"/>
      <c r="XBY61" s="631"/>
      <c r="XBZ61" s="631"/>
      <c r="XCI61" s="631"/>
      <c r="XCJ61" s="631"/>
      <c r="XCS61" s="631"/>
      <c r="XCT61" s="631"/>
      <c r="XDC61" s="631"/>
      <c r="XDD61" s="631"/>
      <c r="XDM61" s="631"/>
      <c r="XDN61" s="631"/>
      <c r="XDW61" s="631"/>
      <c r="XDX61" s="631"/>
      <c r="XEG61" s="631"/>
      <c r="XEH61" s="631"/>
      <c r="XEQ61" s="631"/>
      <c r="XER61" s="631"/>
      <c r="XFA61" s="631"/>
      <c r="XFB61" s="631"/>
    </row>
    <row r="62" spans="1:1022 1031:2042 2051:3072 3081:4092 4101:5112 5121:6142 6151:7162 7171:8192 8201:9212 9221:10232 10241:11262 11271:12282 12291:13312 13321:14332 14341:15352 15361:16382" ht="60" customHeight="1" x14ac:dyDescent="0.2">
      <c r="A62" s="1213" t="s">
        <v>4</v>
      </c>
      <c r="B62" s="1200" t="s">
        <v>365</v>
      </c>
      <c r="C62" s="1216" t="s">
        <v>297</v>
      </c>
      <c r="D62" s="1217"/>
      <c r="E62" s="1218" t="s">
        <v>426</v>
      </c>
      <c r="F62" s="1203" t="s">
        <v>323</v>
      </c>
      <c r="G62" s="1200" t="s">
        <v>395</v>
      </c>
      <c r="H62" s="1200"/>
      <c r="I62" s="1201"/>
      <c r="J62" s="830" t="s">
        <v>59</v>
      </c>
    </row>
    <row r="63" spans="1:1022 1031:2042 2051:3072 3081:4092 4101:5112 5121:6142 6151:7162 7171:8192 8201:9212 9221:10232 10241:11262 11271:12282 12291:13312 13321:14332 14341:15352 15361:16382" ht="60" customHeight="1" thickBot="1" x14ac:dyDescent="0.25">
      <c r="A63" s="1214"/>
      <c r="B63" s="1215"/>
      <c r="C63" s="831" t="s">
        <v>300</v>
      </c>
      <c r="D63" s="831" t="s">
        <v>322</v>
      </c>
      <c r="E63" s="1219"/>
      <c r="F63" s="1204"/>
      <c r="G63" s="839" t="s">
        <v>425</v>
      </c>
      <c r="H63" s="839" t="s">
        <v>359</v>
      </c>
      <c r="I63" s="840" t="s">
        <v>9</v>
      </c>
      <c r="J63" s="832" t="s">
        <v>60</v>
      </c>
    </row>
    <row r="64" spans="1:1022 1031:2042 2051:3072 3081:4092 4101:5112 5121:6142 6151:7162 7171:8192 8201:9212 9221:10232 10241:11262 11271:12282 12291:13312 13321:14332 14341:15352 15361:16382" ht="27.95" customHeight="1" x14ac:dyDescent="0.2">
      <c r="A64" s="639">
        <v>1</v>
      </c>
      <c r="B64" s="718" t="e">
        <f>'1 g @'!$I$8</f>
        <v>#N/A</v>
      </c>
      <c r="C64" s="844" t="str">
        <f>'DATOS @'!B37</f>
        <v>1 g</v>
      </c>
      <c r="D64" s="719" t="e">
        <f>'1 g @'!$F$74</f>
        <v>#N/A</v>
      </c>
      <c r="E64" s="845">
        <f>'DATOS @'!W82</f>
        <v>0.3</v>
      </c>
      <c r="F64" s="845">
        <f>'DATOS @'!X82</f>
        <v>1</v>
      </c>
      <c r="G64" s="720" t="e">
        <f>'1 g @'!$C$50</f>
        <v>#DIV/0!</v>
      </c>
      <c r="H64" s="720" t="e">
        <f>'1 g @'!$D$50</f>
        <v>#DIV/0!</v>
      </c>
      <c r="I64" s="720" t="e">
        <f>'1 g @'!$E$50</f>
        <v>#DIV/0!</v>
      </c>
      <c r="J64" s="722" t="e">
        <f>IF(ABS(D64)+E64&gt;=((F64)),"NO","SI")</f>
        <v>#N/A</v>
      </c>
    </row>
    <row r="65" spans="1:11" ht="27.95" customHeight="1" x14ac:dyDescent="0.2">
      <c r="A65" s="640">
        <v>2</v>
      </c>
      <c r="B65" s="715" t="e">
        <f>'2 g @'!$I$8</f>
        <v>#N/A</v>
      </c>
      <c r="C65" s="843" t="str">
        <f>'DATOS @'!B38</f>
        <v>2 g</v>
      </c>
      <c r="D65" s="721" t="e">
        <f>'2 g @'!$F$74</f>
        <v>#N/A</v>
      </c>
      <c r="E65" s="846">
        <f>'DATOS @'!W83</f>
        <v>0.4</v>
      </c>
      <c r="F65" s="846">
        <f>'DATOS @'!X83</f>
        <v>1.2</v>
      </c>
      <c r="G65" s="714" t="e">
        <f>'2 g @'!$C$50</f>
        <v>#DIV/0!</v>
      </c>
      <c r="H65" s="714" t="e">
        <f>'2 g @'!$D$50</f>
        <v>#DIV/0!</v>
      </c>
      <c r="I65" s="714" t="e">
        <f>'2 g @'!$E$50</f>
        <v>#DIV/0!</v>
      </c>
      <c r="J65" s="723" t="e">
        <f t="shared" ref="J65:J83" si="0">IF(ABS(D65)+E65&gt;=((F65)),"NO","SI")</f>
        <v>#N/A</v>
      </c>
    </row>
    <row r="66" spans="1:11" ht="27.95" customHeight="1" x14ac:dyDescent="0.2">
      <c r="A66" s="640">
        <v>3</v>
      </c>
      <c r="B66" s="715" t="e">
        <f>'2 g + @'!$I$8</f>
        <v>#N/A</v>
      </c>
      <c r="C66" s="843" t="str">
        <f>'DATOS @'!B38</f>
        <v>2 g</v>
      </c>
      <c r="D66" s="721" t="e">
        <f>'2 g + @'!$F$74</f>
        <v>#N/A</v>
      </c>
      <c r="E66" s="846">
        <f>'DATOS @'!W84</f>
        <v>0.4</v>
      </c>
      <c r="F66" s="846">
        <f>'DATOS @'!X84</f>
        <v>1.2</v>
      </c>
      <c r="G66" s="714" t="e">
        <f>'2 g + @'!$C$50</f>
        <v>#DIV/0!</v>
      </c>
      <c r="H66" s="714" t="e">
        <f>'2 g + @'!$D$50</f>
        <v>#DIV/0!</v>
      </c>
      <c r="I66" s="714" t="e">
        <f>'2 g + @'!$E$50</f>
        <v>#DIV/0!</v>
      </c>
      <c r="J66" s="723" t="e">
        <f t="shared" si="0"/>
        <v>#N/A</v>
      </c>
    </row>
    <row r="67" spans="1:11" ht="27.95" customHeight="1" x14ac:dyDescent="0.2">
      <c r="A67" s="640">
        <v>4</v>
      </c>
      <c r="B67" s="715" t="e">
        <f>'5 g @'!$I$8</f>
        <v>#N/A</v>
      </c>
      <c r="C67" s="843" t="str">
        <f>'DATOS @'!B40</f>
        <v xml:space="preserve">5 g </v>
      </c>
      <c r="D67" s="721" t="e">
        <f>'5 g @'!$F$74</f>
        <v>#N/A</v>
      </c>
      <c r="E67" s="846">
        <f>'DATOS @'!W85</f>
        <v>0.5</v>
      </c>
      <c r="F67" s="846">
        <f>'DATOS @'!X85</f>
        <v>1.6</v>
      </c>
      <c r="G67" s="714" t="e">
        <f>'5 g @'!$C$50</f>
        <v>#DIV/0!</v>
      </c>
      <c r="H67" s="714" t="e">
        <f>'5 g @'!$D$50</f>
        <v>#DIV/0!</v>
      </c>
      <c r="I67" s="714" t="e">
        <f>'5 g @'!$E$50</f>
        <v>#DIV/0!</v>
      </c>
      <c r="J67" s="723" t="e">
        <f t="shared" si="0"/>
        <v>#N/A</v>
      </c>
    </row>
    <row r="68" spans="1:11" s="645" customFormat="1" ht="27.95" customHeight="1" x14ac:dyDescent="0.2">
      <c r="A68" s="640">
        <v>5</v>
      </c>
      <c r="B68" s="715" t="e">
        <f>'10 g @'!$I$8</f>
        <v>#N/A</v>
      </c>
      <c r="C68" s="843" t="str">
        <f>'DATOS @'!B41</f>
        <v>10 g</v>
      </c>
      <c r="D68" s="721" t="e">
        <f>'10 g @'!$F$74</f>
        <v>#N/A</v>
      </c>
      <c r="E68" s="846">
        <f>'DATOS @'!W86</f>
        <v>0.6</v>
      </c>
      <c r="F68" s="846">
        <f>'DATOS @'!X86</f>
        <v>2</v>
      </c>
      <c r="G68" s="714" t="e">
        <f>'10 g @'!$C$50</f>
        <v>#DIV/0!</v>
      </c>
      <c r="H68" s="714" t="e">
        <f>'10 g @'!$D$50</f>
        <v>#DIV/0!</v>
      </c>
      <c r="I68" s="714" t="e">
        <f>'10 g @'!$E$50</f>
        <v>#DIV/0!</v>
      </c>
      <c r="J68" s="723" t="e">
        <f t="shared" si="0"/>
        <v>#N/A</v>
      </c>
      <c r="K68" s="610"/>
    </row>
    <row r="69" spans="1:11" ht="27.95" customHeight="1" x14ac:dyDescent="0.2">
      <c r="A69" s="640">
        <v>6</v>
      </c>
      <c r="B69" s="715" t="e">
        <f>'20 g @'!$I$8</f>
        <v>#N/A</v>
      </c>
      <c r="C69" s="843" t="str">
        <f>'DATOS @'!B42</f>
        <v>20 g</v>
      </c>
      <c r="D69" s="721" t="e">
        <f>'20 g @'!$F$74</f>
        <v>#N/A</v>
      </c>
      <c r="E69" s="846">
        <f>'DATOS @'!W87</f>
        <v>0.8</v>
      </c>
      <c r="F69" s="846">
        <f>'DATOS @'!X87</f>
        <v>2.5</v>
      </c>
      <c r="G69" s="714" t="e">
        <f>'20 g @'!$C$50</f>
        <v>#DIV/0!</v>
      </c>
      <c r="H69" s="714" t="e">
        <f>'20 g @'!$D$50</f>
        <v>#DIV/0!</v>
      </c>
      <c r="I69" s="714" t="e">
        <f>'20 g @'!$E$50</f>
        <v>#DIV/0!</v>
      </c>
      <c r="J69" s="723" t="e">
        <f t="shared" si="0"/>
        <v>#N/A</v>
      </c>
    </row>
    <row r="70" spans="1:11" ht="27.95" customHeight="1" x14ac:dyDescent="0.2">
      <c r="A70" s="640">
        <v>7</v>
      </c>
      <c r="B70" s="715" t="e">
        <f>'20 g + @'!$I$8</f>
        <v>#N/A</v>
      </c>
      <c r="C70" s="843" t="str">
        <f>'DATOS @'!B42</f>
        <v>20 g</v>
      </c>
      <c r="D70" s="721" t="e">
        <f>'20 g + @'!F74</f>
        <v>#N/A</v>
      </c>
      <c r="E70" s="846">
        <f>'DATOS @'!W88</f>
        <v>0.8</v>
      </c>
      <c r="F70" s="846">
        <f>'DATOS @'!X88</f>
        <v>2.5</v>
      </c>
      <c r="G70" s="714" t="e">
        <f>'20 g + @'!$C$50</f>
        <v>#DIV/0!</v>
      </c>
      <c r="H70" s="714" t="e">
        <f>'20 g + @'!$D$50</f>
        <v>#DIV/0!</v>
      </c>
      <c r="I70" s="714" t="e">
        <f>'20 g + @'!$E$50</f>
        <v>#DIV/0!</v>
      </c>
      <c r="J70" s="723" t="e">
        <f t="shared" si="0"/>
        <v>#N/A</v>
      </c>
    </row>
    <row r="71" spans="1:11" ht="27.95" customHeight="1" x14ac:dyDescent="0.2">
      <c r="A71" s="640">
        <v>8</v>
      </c>
      <c r="B71" s="715" t="e">
        <f>'50 g @'!$I$8</f>
        <v>#N/A</v>
      </c>
      <c r="C71" s="843" t="str">
        <f>'DATOS @'!B44</f>
        <v>50 g</v>
      </c>
      <c r="D71" s="721" t="e">
        <f>'50 g @'!$F$74</f>
        <v>#N/A</v>
      </c>
      <c r="E71" s="846">
        <f>'DATOS @'!W89</f>
        <v>1</v>
      </c>
      <c r="F71" s="846">
        <f>'DATOS @'!X89</f>
        <v>3</v>
      </c>
      <c r="G71" s="714" t="e">
        <f>'50 g @'!$C$50</f>
        <v>#DIV/0!</v>
      </c>
      <c r="H71" s="714" t="e">
        <f>'50 g @'!$D$50</f>
        <v>#DIV/0!</v>
      </c>
      <c r="I71" s="714" t="e">
        <f>'50 g @'!$E$50</f>
        <v>#DIV/0!</v>
      </c>
      <c r="J71" s="723" t="e">
        <f t="shared" si="0"/>
        <v>#N/A</v>
      </c>
    </row>
    <row r="72" spans="1:11" ht="27.95" customHeight="1" x14ac:dyDescent="0.2">
      <c r="A72" s="640">
        <v>9</v>
      </c>
      <c r="B72" s="715" t="e">
        <f>'100 g @'!$I$8</f>
        <v>#N/A</v>
      </c>
      <c r="C72" s="843" t="str">
        <f>'DATOS @'!B45</f>
        <v>100 g</v>
      </c>
      <c r="D72" s="721" t="e">
        <f>'100 g @'!$F$74</f>
        <v>#N/A</v>
      </c>
      <c r="E72" s="846">
        <f>'DATOS @'!W90</f>
        <v>1.6</v>
      </c>
      <c r="F72" s="846">
        <f>'DATOS @'!X90</f>
        <v>5</v>
      </c>
      <c r="G72" s="714" t="e">
        <f>'100 g @'!$C$50</f>
        <v>#DIV/0!</v>
      </c>
      <c r="H72" s="714" t="e">
        <f>'100 g @'!$D$50</f>
        <v>#DIV/0!</v>
      </c>
      <c r="I72" s="714" t="e">
        <f>'100 g @'!$E$50</f>
        <v>#DIV/0!</v>
      </c>
      <c r="J72" s="723" t="e">
        <f t="shared" si="0"/>
        <v>#N/A</v>
      </c>
    </row>
    <row r="73" spans="1:11" ht="27.95" customHeight="1" x14ac:dyDescent="0.2">
      <c r="A73" s="640">
        <v>10</v>
      </c>
      <c r="B73" s="715" t="e">
        <f>'200 g @'!$I$8</f>
        <v>#N/A</v>
      </c>
      <c r="C73" s="843" t="str">
        <f>'DATOS @'!B46</f>
        <v>200 g</v>
      </c>
      <c r="D73" s="721" t="e">
        <f>'200 g @'!$F$74</f>
        <v>#N/A</v>
      </c>
      <c r="E73" s="846">
        <f>'DATOS @'!W91</f>
        <v>3</v>
      </c>
      <c r="F73" s="847">
        <f>'DATOS @'!X91</f>
        <v>10</v>
      </c>
      <c r="G73" s="714" t="e">
        <f>'200 g @'!$C$50</f>
        <v>#DIV/0!</v>
      </c>
      <c r="H73" s="714" t="e">
        <f>'200 g @'!$D$50</f>
        <v>#DIV/0!</v>
      </c>
      <c r="I73" s="714" t="e">
        <f>'200 g @'!$E$50</f>
        <v>#DIV/0!</v>
      </c>
      <c r="J73" s="723" t="e">
        <f t="shared" si="0"/>
        <v>#N/A</v>
      </c>
    </row>
    <row r="74" spans="1:11" ht="27.95" customHeight="1" x14ac:dyDescent="0.2">
      <c r="A74" s="640">
        <v>11</v>
      </c>
      <c r="B74" s="715" t="e">
        <f>'200 g + @'!$I$8</f>
        <v>#N/A</v>
      </c>
      <c r="C74" s="843" t="str">
        <f>'DATOS @'!B46</f>
        <v>200 g</v>
      </c>
      <c r="D74" s="721" t="e">
        <f>'200 g + @'!F74</f>
        <v>#N/A</v>
      </c>
      <c r="E74" s="846">
        <f>'DATOS @'!W92</f>
        <v>3</v>
      </c>
      <c r="F74" s="847">
        <f>'DATOS @'!X92</f>
        <v>10</v>
      </c>
      <c r="G74" s="714" t="e">
        <f>'200 g + @'!$C$50</f>
        <v>#DIV/0!</v>
      </c>
      <c r="H74" s="714" t="e">
        <f>'200 g + @'!$D$50</f>
        <v>#DIV/0!</v>
      </c>
      <c r="I74" s="714" t="e">
        <f>'200 g + @'!$E$50</f>
        <v>#DIV/0!</v>
      </c>
      <c r="J74" s="723" t="e">
        <f t="shared" si="0"/>
        <v>#N/A</v>
      </c>
    </row>
    <row r="75" spans="1:11" ht="27.95" customHeight="1" x14ac:dyDescent="0.2">
      <c r="A75" s="640">
        <v>12</v>
      </c>
      <c r="B75" s="715" t="e">
        <f>'500 g @'!$I$8</f>
        <v>#N/A</v>
      </c>
      <c r="C75" s="843" t="str">
        <f>'DATOS @'!B48</f>
        <v>500 g</v>
      </c>
      <c r="D75" s="721" t="e">
        <f>'500 g @'!$F$74</f>
        <v>#N/A</v>
      </c>
      <c r="E75" s="846">
        <f>'DATOS @'!W93</f>
        <v>8</v>
      </c>
      <c r="F75" s="847">
        <f>'DATOS @'!X93</f>
        <v>25</v>
      </c>
      <c r="G75" s="714" t="e">
        <f>'500 g @'!$C$50</f>
        <v>#DIV/0!</v>
      </c>
      <c r="H75" s="714" t="e">
        <f>'500 g @'!$D$50</f>
        <v>#DIV/0!</v>
      </c>
      <c r="I75" s="714" t="e">
        <f>'500 g @'!$E$50</f>
        <v>#DIV/0!</v>
      </c>
      <c r="J75" s="723" t="e">
        <f t="shared" si="0"/>
        <v>#N/A</v>
      </c>
    </row>
    <row r="76" spans="1:11" ht="27.95" customHeight="1" x14ac:dyDescent="0.2">
      <c r="A76" s="640">
        <v>13</v>
      </c>
      <c r="B76" s="715" t="e">
        <f>'1 kg @'!$I$8</f>
        <v>#N/A</v>
      </c>
      <c r="C76" s="843" t="str">
        <f>'DATOS @'!B49</f>
        <v>1 kg</v>
      </c>
      <c r="D76" s="721" t="e">
        <f>'1 kg @'!$F$74</f>
        <v>#N/A</v>
      </c>
      <c r="E76" s="847">
        <f>'DATOS @'!W94</f>
        <v>16</v>
      </c>
      <c r="F76" s="847">
        <f>'DATOS @'!X94</f>
        <v>50</v>
      </c>
      <c r="G76" s="714" t="e">
        <f>'1 kg @'!$C$50</f>
        <v>#DIV/0!</v>
      </c>
      <c r="H76" s="714" t="e">
        <f>'1 kg @'!$D$50</f>
        <v>#DIV/0!</v>
      </c>
      <c r="I76" s="714" t="e">
        <f>'1 kg @'!$E$50</f>
        <v>#DIV/0!</v>
      </c>
      <c r="J76" s="723" t="e">
        <f>IF(ABS(D76)+E76&gt;=((F76)),"NO","SI")</f>
        <v>#N/A</v>
      </c>
    </row>
    <row r="77" spans="1:11" ht="27.95" customHeight="1" x14ac:dyDescent="0.2">
      <c r="A77" s="640">
        <v>14</v>
      </c>
      <c r="B77" s="715" t="e">
        <f>'2 kg @'!$I$8</f>
        <v>#N/A</v>
      </c>
      <c r="C77" s="843" t="str">
        <f>'DATOS @'!B50</f>
        <v>2 kg</v>
      </c>
      <c r="D77" s="716" t="e">
        <f>'2 kg @'!$F$74</f>
        <v>#N/A</v>
      </c>
      <c r="E77" s="847">
        <f>'DATOS @'!W95</f>
        <v>30</v>
      </c>
      <c r="F77" s="847">
        <f>'DATOS @'!X95</f>
        <v>100</v>
      </c>
      <c r="G77" s="714" t="e">
        <f>'2 kg @'!$C$50</f>
        <v>#DIV/0!</v>
      </c>
      <c r="H77" s="714" t="e">
        <f>'2 kg @'!$D$50</f>
        <v>#DIV/0!</v>
      </c>
      <c r="I77" s="714" t="e">
        <f>'2 kg @'!$E$50</f>
        <v>#DIV/0!</v>
      </c>
      <c r="J77" s="723" t="e">
        <f t="shared" si="0"/>
        <v>#N/A</v>
      </c>
    </row>
    <row r="78" spans="1:11" ht="27.95" customHeight="1" x14ac:dyDescent="0.2">
      <c r="A78" s="640">
        <v>15</v>
      </c>
      <c r="B78" s="715" t="e">
        <f>'2 kg + @'!$I$8</f>
        <v>#N/A</v>
      </c>
      <c r="C78" s="843" t="str">
        <f>'DATOS @'!B50</f>
        <v>2 kg</v>
      </c>
      <c r="D78" s="716" t="e">
        <f>'2 kg + @'!$F$74</f>
        <v>#N/A</v>
      </c>
      <c r="E78" s="847">
        <f>'DATOS @'!W96</f>
        <v>30</v>
      </c>
      <c r="F78" s="847">
        <f>'DATOS @'!X96</f>
        <v>100</v>
      </c>
      <c r="G78" s="714" t="e">
        <f>'2 kg + @'!C50</f>
        <v>#DIV/0!</v>
      </c>
      <c r="H78" s="714" t="e">
        <f>'2 kg + @'!D50</f>
        <v>#DIV/0!</v>
      </c>
      <c r="I78" s="714" t="e">
        <f>'2 kg + @'!E50</f>
        <v>#DIV/0!</v>
      </c>
      <c r="J78" s="723" t="e">
        <f t="shared" si="0"/>
        <v>#N/A</v>
      </c>
    </row>
    <row r="79" spans="1:11" ht="27.95" customHeight="1" x14ac:dyDescent="0.2">
      <c r="A79" s="640">
        <v>16</v>
      </c>
      <c r="B79" s="715" t="e">
        <f>'5 kg @'!$I$8</f>
        <v>#N/A</v>
      </c>
      <c r="C79" s="843" t="str">
        <f>'DATOS @'!B52</f>
        <v>5 kg</v>
      </c>
      <c r="D79" s="716" t="e">
        <f>'5 kg @'!$F$74</f>
        <v>#N/A</v>
      </c>
      <c r="E79" s="847">
        <f>'DATOS @'!W97</f>
        <v>80</v>
      </c>
      <c r="F79" s="847">
        <f>'DATOS @'!X97</f>
        <v>250</v>
      </c>
      <c r="G79" s="714" t="e">
        <f>'5 kg @'!C50</f>
        <v>#DIV/0!</v>
      </c>
      <c r="H79" s="714" t="e">
        <f>'5 kg @'!D50</f>
        <v>#DIV/0!</v>
      </c>
      <c r="I79" s="714" t="e">
        <f>'5 kg @'!E50</f>
        <v>#DIV/0!</v>
      </c>
      <c r="J79" s="723" t="e">
        <f t="shared" si="0"/>
        <v>#N/A</v>
      </c>
    </row>
    <row r="80" spans="1:11" ht="27.95" customHeight="1" x14ac:dyDescent="0.2">
      <c r="A80" s="640">
        <v>17</v>
      </c>
      <c r="B80" s="715" t="e">
        <f>'10 kg @'!$I$8</f>
        <v>#N/A</v>
      </c>
      <c r="C80" s="843" t="str">
        <f>'DATOS @'!B53</f>
        <v>10 kg</v>
      </c>
      <c r="D80" s="712" t="e">
        <f>'10 kg @'!$F$75</f>
        <v>#N/A</v>
      </c>
      <c r="E80" s="848">
        <f>'DATOS @'!W98</f>
        <v>0.16</v>
      </c>
      <c r="F80" s="848">
        <f>'DATOS @'!X98/1000</f>
        <v>0.5</v>
      </c>
      <c r="G80" s="714" t="e">
        <f>'10 kg @'!$C$50</f>
        <v>#DIV/0!</v>
      </c>
      <c r="H80" s="714" t="e">
        <f>'10 kg @'!$D$50</f>
        <v>#DIV/0!</v>
      </c>
      <c r="I80" s="714" t="e">
        <f>'10 kg @'!$E$50</f>
        <v>#DIV/0!</v>
      </c>
      <c r="J80" s="723" t="e">
        <f t="shared" si="0"/>
        <v>#N/A</v>
      </c>
    </row>
    <row r="81" spans="1:10" ht="27.95" hidden="1" customHeight="1" x14ac:dyDescent="0.2">
      <c r="A81" s="640">
        <v>18</v>
      </c>
      <c r="B81" s="641" t="e">
        <f>'5 kg @ (C)'!$I$8</f>
        <v>#N/A</v>
      </c>
      <c r="C81" s="642" t="str">
        <f>'DATOS @'!B52</f>
        <v>5 kg</v>
      </c>
      <c r="D81" s="646" t="e">
        <f>'5 kg @ (C)'!$F$74</f>
        <v>#N/A</v>
      </c>
      <c r="E81" s="648">
        <f>'DATOS @'!W97</f>
        <v>80</v>
      </c>
      <c r="F81" s="649">
        <f>'DATOS @'!X97/1000</f>
        <v>0.25</v>
      </c>
      <c r="G81" s="643" t="e">
        <f>'5 kg @ (C)'!$C$50</f>
        <v>#DIV/0!</v>
      </c>
      <c r="H81" s="643" t="e">
        <f>'5 kg @ (C)'!$D$50</f>
        <v>#DIV/0!</v>
      </c>
      <c r="I81" s="643" t="e">
        <f>'5 kg @ (C)'!$E$50</f>
        <v>#DIV/0!</v>
      </c>
      <c r="J81" s="644" t="e">
        <f t="shared" si="0"/>
        <v>#N/A</v>
      </c>
    </row>
    <row r="82" spans="1:10" ht="27.95" hidden="1" customHeight="1" x14ac:dyDescent="0.2">
      <c r="A82" s="640">
        <v>19</v>
      </c>
      <c r="B82" s="641" t="e">
        <f>'10 kg @ (C)'!$I$8</f>
        <v>#N/A</v>
      </c>
      <c r="C82" s="642" t="str">
        <f>'DATOS @'!B53</f>
        <v>10 kg</v>
      </c>
      <c r="D82" s="647" t="e">
        <f>'10 kg @ (C)'!$F$74</f>
        <v>#N/A</v>
      </c>
      <c r="E82" s="649">
        <f>'DATOS @'!W98</f>
        <v>0.16</v>
      </c>
      <c r="F82" s="649">
        <f>'DATOS @'!X98/1000</f>
        <v>0.5</v>
      </c>
      <c r="G82" s="643" t="e">
        <f>'10 kg @ (C)'!$C$50</f>
        <v>#DIV/0!</v>
      </c>
      <c r="H82" s="643" t="e">
        <f>'10 kg @ (C)'!$D$50</f>
        <v>#DIV/0!</v>
      </c>
      <c r="I82" s="643" t="e">
        <f>'10 kg @ (C)'!$E$50</f>
        <v>#DIV/0!</v>
      </c>
      <c r="J82" s="644" t="e">
        <f t="shared" si="0"/>
        <v>#N/A</v>
      </c>
    </row>
    <row r="83" spans="1:10" ht="27.95" hidden="1" customHeight="1" thickBot="1" x14ac:dyDescent="0.25">
      <c r="A83" s="650">
        <v>20</v>
      </c>
      <c r="B83" s="651" t="e">
        <f>'20 kg @ (C)'!$I$8</f>
        <v>#N/A</v>
      </c>
      <c r="C83" s="652" t="str">
        <f>'DATOS @'!V99</f>
        <v>20 kg</v>
      </c>
      <c r="D83" s="653" t="e">
        <f>'20 kg @ (C)'!$F$74</f>
        <v>#N/A</v>
      </c>
      <c r="E83" s="654">
        <f>'DATOS @'!W99</f>
        <v>0.3</v>
      </c>
      <c r="F83" s="654">
        <f>'DATOS @'!X99/1000</f>
        <v>1</v>
      </c>
      <c r="G83" s="655" t="e">
        <f>'20 kg @ (C)'!$C$50</f>
        <v>#DIV/0!</v>
      </c>
      <c r="H83" s="655" t="e">
        <f>'20 kg @ (C)'!$D$50</f>
        <v>#DIV/0!</v>
      </c>
      <c r="I83" s="643" t="e">
        <f>'20 kg @ (C)'!$E$50</f>
        <v>#DIV/0!</v>
      </c>
      <c r="J83" s="656" t="e">
        <f t="shared" si="0"/>
        <v>#N/A</v>
      </c>
    </row>
    <row r="84" spans="1:10" ht="20.100000000000001" customHeight="1" x14ac:dyDescent="0.2">
      <c r="A84" s="657"/>
      <c r="B84" s="657"/>
      <c r="C84" s="657"/>
      <c r="D84" s="657"/>
      <c r="E84" s="657"/>
      <c r="F84" s="657"/>
      <c r="G84" s="658"/>
      <c r="H84" s="658"/>
      <c r="I84" s="658"/>
      <c r="J84" s="659"/>
    </row>
    <row r="85" spans="1:10" ht="120" customHeight="1" x14ac:dyDescent="0.2">
      <c r="A85" s="660"/>
      <c r="B85" s="659"/>
      <c r="C85" s="661"/>
      <c r="D85" s="662"/>
      <c r="E85" s="662"/>
      <c r="F85" s="661"/>
      <c r="G85" s="661"/>
      <c r="H85" s="661"/>
      <c r="I85" s="661"/>
      <c r="J85" s="661"/>
    </row>
    <row r="86" spans="1:10" ht="20.100000000000001" customHeight="1" x14ac:dyDescent="0.2">
      <c r="A86" s="660"/>
      <c r="B86" s="659"/>
      <c r="C86" s="661"/>
      <c r="D86" s="662"/>
      <c r="E86" s="662"/>
      <c r="F86" s="661"/>
    </row>
    <row r="87" spans="1:10" ht="35.1" customHeight="1" x14ac:dyDescent="0.25">
      <c r="A87" s="660"/>
      <c r="B87" s="659"/>
      <c r="C87" s="661"/>
      <c r="D87" s="662"/>
      <c r="E87" s="1220" t="s">
        <v>410</v>
      </c>
      <c r="F87" s="1220"/>
      <c r="G87" s="1220"/>
      <c r="H87" s="1220"/>
      <c r="I87" s="1221">
        <f>I3</f>
        <v>0</v>
      </c>
      <c r="J87" s="1221"/>
    </row>
    <row r="88" spans="1:10" ht="20.100000000000001" customHeight="1" x14ac:dyDescent="0.25">
      <c r="A88" s="660"/>
      <c r="B88" s="659"/>
      <c r="C88" s="661"/>
      <c r="D88" s="662"/>
      <c r="E88" s="662"/>
      <c r="F88" s="661"/>
      <c r="G88" s="761"/>
      <c r="H88" s="761"/>
      <c r="I88" s="664"/>
      <c r="J88" s="664"/>
    </row>
    <row r="89" spans="1:10" ht="23.1" customHeight="1" x14ac:dyDescent="0.2">
      <c r="A89" s="1202" t="s">
        <v>346</v>
      </c>
      <c r="B89" s="1202"/>
      <c r="C89" s="1202"/>
      <c r="D89" s="1202"/>
      <c r="E89" s="1202"/>
      <c r="F89" s="1202"/>
      <c r="G89" s="1202"/>
      <c r="H89" s="1202"/>
      <c r="I89" s="1202"/>
      <c r="J89" s="1202"/>
    </row>
    <row r="90" spans="1:10" ht="23.1" customHeight="1" x14ac:dyDescent="0.2">
      <c r="A90" s="1202"/>
      <c r="B90" s="1202"/>
      <c r="C90" s="1202"/>
      <c r="D90" s="1202"/>
      <c r="E90" s="1202"/>
      <c r="F90" s="1202"/>
      <c r="G90" s="1202"/>
      <c r="H90" s="1202"/>
      <c r="I90" s="1202"/>
      <c r="J90" s="1202"/>
    </row>
    <row r="91" spans="1:10" ht="23.1" customHeight="1" x14ac:dyDescent="0.2">
      <c r="A91" s="1202"/>
      <c r="B91" s="1202"/>
      <c r="C91" s="1202"/>
      <c r="D91" s="1202"/>
      <c r="E91" s="1202"/>
      <c r="F91" s="1202"/>
      <c r="G91" s="1202"/>
      <c r="H91" s="1202"/>
      <c r="I91" s="1202"/>
      <c r="J91" s="1202"/>
    </row>
    <row r="92" spans="1:10" ht="20.100000000000001" customHeight="1" x14ac:dyDescent="0.2">
      <c r="A92" s="760"/>
      <c r="B92" s="760"/>
      <c r="C92" s="760"/>
      <c r="D92" s="760"/>
      <c r="E92" s="760"/>
      <c r="F92" s="760"/>
      <c r="G92" s="760"/>
      <c r="H92" s="760"/>
      <c r="I92" s="760"/>
      <c r="J92" s="760"/>
    </row>
    <row r="93" spans="1:10" ht="23.1" customHeight="1" x14ac:dyDescent="0.2">
      <c r="A93" s="760"/>
      <c r="B93" s="760"/>
      <c r="C93" s="760"/>
      <c r="D93" s="760"/>
      <c r="E93" s="760"/>
      <c r="F93" s="760"/>
      <c r="G93" s="760"/>
      <c r="H93" s="760"/>
      <c r="I93" s="760"/>
      <c r="J93" s="760"/>
    </row>
    <row r="94" spans="1:10" ht="20.100000000000001" customHeight="1" x14ac:dyDescent="0.2">
      <c r="A94" s="666"/>
      <c r="B94" s="666"/>
      <c r="C94" s="666"/>
      <c r="D94" s="666"/>
      <c r="E94" s="666"/>
      <c r="F94" s="666"/>
      <c r="G94" s="666"/>
      <c r="H94" s="666"/>
      <c r="I94" s="666"/>
      <c r="J94" s="666"/>
    </row>
    <row r="95" spans="1:10" ht="23.1" customHeight="1" x14ac:dyDescent="0.2">
      <c r="A95" s="1197" t="s">
        <v>284</v>
      </c>
      <c r="B95" s="1197"/>
      <c r="C95" s="1197"/>
      <c r="D95" s="1197"/>
    </row>
    <row r="96" spans="1:10" ht="20.100000000000001" customHeight="1" x14ac:dyDescent="0.2"/>
    <row r="97" spans="1:10" s="668" customFormat="1" ht="33" customHeight="1" x14ac:dyDescent="0.25">
      <c r="A97" s="849" t="s">
        <v>143</v>
      </c>
      <c r="B97" s="1195" t="s">
        <v>317</v>
      </c>
      <c r="C97" s="1195"/>
      <c r="D97" s="1195"/>
      <c r="E97" s="1195"/>
      <c r="F97" s="1195"/>
      <c r="G97" s="1195"/>
      <c r="H97" s="1195"/>
      <c r="I97" s="1195"/>
      <c r="J97" s="1195"/>
    </row>
    <row r="98" spans="1:10" s="668" customFormat="1" ht="33" customHeight="1" x14ac:dyDescent="0.25">
      <c r="A98" s="849" t="s">
        <v>143</v>
      </c>
      <c r="B98" s="1195" t="s">
        <v>318</v>
      </c>
      <c r="C98" s="1195"/>
      <c r="D98" s="1195"/>
      <c r="E98" s="1195"/>
      <c r="F98" s="1195"/>
      <c r="G98" s="1195"/>
      <c r="H98" s="1195"/>
      <c r="I98" s="1195"/>
      <c r="J98" s="1195"/>
    </row>
    <row r="99" spans="1:10" s="668" customFormat="1" ht="33" customHeight="1" x14ac:dyDescent="0.25">
      <c r="A99" s="849" t="s">
        <v>143</v>
      </c>
      <c r="B99" s="1195" t="s">
        <v>333</v>
      </c>
      <c r="C99" s="1195"/>
      <c r="D99" s="1195"/>
      <c r="E99" s="1195"/>
      <c r="F99" s="1195"/>
      <c r="G99" s="1195"/>
      <c r="H99" s="1195"/>
      <c r="I99" s="1195"/>
      <c r="J99" s="1195"/>
    </row>
    <row r="100" spans="1:10" s="668" customFormat="1" ht="23.1" customHeight="1" x14ac:dyDescent="0.25">
      <c r="A100" s="849" t="s">
        <v>143</v>
      </c>
      <c r="B100" s="1195" t="s">
        <v>382</v>
      </c>
      <c r="C100" s="1195"/>
      <c r="D100" s="1195"/>
      <c r="E100" s="1195"/>
      <c r="F100" s="1195"/>
      <c r="G100" s="1195"/>
      <c r="H100" s="1195"/>
      <c r="I100" s="1195"/>
      <c r="J100" s="1195"/>
    </row>
    <row r="101" spans="1:10" s="668" customFormat="1" ht="23.1" customHeight="1" x14ac:dyDescent="0.25">
      <c r="A101" s="849" t="s">
        <v>143</v>
      </c>
      <c r="B101" s="1195" t="s">
        <v>215</v>
      </c>
      <c r="C101" s="1195"/>
      <c r="D101" s="1195"/>
      <c r="E101" s="1195"/>
      <c r="F101" s="1195"/>
      <c r="G101" s="1195"/>
      <c r="H101" s="1195"/>
      <c r="I101" s="1195"/>
      <c r="J101" s="1195"/>
    </row>
    <row r="102" spans="1:10" s="668" customFormat="1" ht="33" customHeight="1" x14ac:dyDescent="0.25">
      <c r="A102" s="849" t="s">
        <v>143</v>
      </c>
      <c r="B102" s="1195" t="s">
        <v>319</v>
      </c>
      <c r="C102" s="1195"/>
      <c r="D102" s="1195"/>
      <c r="E102" s="1195"/>
      <c r="F102" s="1195"/>
      <c r="G102" s="1195"/>
      <c r="H102" s="1195"/>
      <c r="I102" s="1195"/>
      <c r="J102" s="1195"/>
    </row>
    <row r="103" spans="1:10" s="668" customFormat="1" ht="23.1" customHeight="1" x14ac:dyDescent="0.25">
      <c r="A103" s="849" t="s">
        <v>143</v>
      </c>
      <c r="B103" s="1195" t="s">
        <v>345</v>
      </c>
      <c r="C103" s="1195"/>
      <c r="D103" s="1195"/>
      <c r="E103" s="1195"/>
      <c r="F103" s="1195"/>
      <c r="G103" s="1195"/>
      <c r="H103" s="1195"/>
      <c r="I103" s="1195"/>
      <c r="J103" s="1195"/>
    </row>
    <row r="104" spans="1:10" s="668" customFormat="1" ht="23.1" customHeight="1" x14ac:dyDescent="0.25">
      <c r="A104" s="849" t="s">
        <v>143</v>
      </c>
      <c r="B104" s="1195" t="s">
        <v>334</v>
      </c>
      <c r="C104" s="1195"/>
      <c r="D104" s="1195"/>
      <c r="E104" s="1195"/>
      <c r="F104" s="1195"/>
      <c r="G104" s="1195"/>
      <c r="H104" s="1195"/>
      <c r="I104" s="1195"/>
      <c r="J104" s="1195"/>
    </row>
    <row r="105" spans="1:10" ht="23.1" customHeight="1" x14ac:dyDescent="0.2">
      <c r="A105" s="849" t="s">
        <v>143</v>
      </c>
      <c r="B105" s="1195" t="s">
        <v>372</v>
      </c>
      <c r="C105" s="1195"/>
      <c r="D105" s="1195"/>
      <c r="E105" s="1195"/>
      <c r="F105" s="1195"/>
      <c r="G105" s="1195"/>
      <c r="H105" s="1195"/>
      <c r="I105" s="1195"/>
      <c r="J105" s="1195"/>
    </row>
    <row r="106" spans="1:10" ht="23.1" customHeight="1" x14ac:dyDescent="0.2">
      <c r="A106" s="849" t="s">
        <v>143</v>
      </c>
      <c r="B106" s="1195" t="s">
        <v>377</v>
      </c>
      <c r="C106" s="1195"/>
      <c r="D106" s="1195"/>
      <c r="E106" s="1195"/>
      <c r="F106" s="1195"/>
      <c r="G106" s="1195"/>
      <c r="H106" s="1195"/>
      <c r="I106" s="1195"/>
      <c r="J106" s="1195"/>
    </row>
    <row r="107" spans="1:10" ht="20.100000000000001" customHeight="1" x14ac:dyDescent="0.2">
      <c r="A107" s="667"/>
      <c r="B107" s="1196"/>
      <c r="C107" s="1196"/>
      <c r="D107" s="1196"/>
      <c r="E107" s="1196"/>
      <c r="F107" s="1196"/>
      <c r="G107" s="1196"/>
      <c r="H107" s="1196"/>
      <c r="I107" s="1196"/>
      <c r="J107" s="1196"/>
    </row>
    <row r="108" spans="1:10" ht="20.100000000000001" customHeight="1" x14ac:dyDescent="0.2"/>
    <row r="109" spans="1:10" ht="23.1" customHeight="1" x14ac:dyDescent="0.25">
      <c r="A109" s="1191" t="s">
        <v>16</v>
      </c>
      <c r="B109" s="1191"/>
      <c r="C109" s="1191"/>
      <c r="E109" s="669"/>
    </row>
    <row r="110" spans="1:10" ht="20.100000000000001" customHeight="1" x14ac:dyDescent="0.2"/>
    <row r="111" spans="1:10" ht="20.100000000000001" customHeight="1" x14ac:dyDescent="0.2">
      <c r="F111" s="671"/>
      <c r="G111" s="670"/>
      <c r="J111" s="671"/>
    </row>
    <row r="112" spans="1:10" ht="23.1" customHeight="1" thickBot="1" x14ac:dyDescent="0.3">
      <c r="A112" s="669"/>
      <c r="B112" s="1192"/>
      <c r="C112" s="1192"/>
      <c r="D112" s="1192"/>
      <c r="E112" s="1192"/>
      <c r="G112" s="1251"/>
      <c r="H112" s="1251"/>
      <c r="I112" s="1251"/>
      <c r="J112" s="1251"/>
    </row>
    <row r="113" spans="1:10" ht="23.1" customHeight="1" x14ac:dyDescent="0.25">
      <c r="B113" s="1193" t="s">
        <v>280</v>
      </c>
      <c r="C113" s="1193"/>
      <c r="D113" s="1193"/>
      <c r="E113" s="1193"/>
      <c r="G113" s="1193" t="s">
        <v>140</v>
      </c>
      <c r="H113" s="1193"/>
      <c r="I113" s="1193"/>
      <c r="J113" s="1193"/>
    </row>
    <row r="114" spans="1:10" ht="23.1" customHeight="1" x14ac:dyDescent="0.25">
      <c r="A114" s="1191" t="e">
        <f>VLOOKUP($F$111,'DATOS @'!$V$109:$Y$113,4,FALSE)</f>
        <v>#N/A</v>
      </c>
      <c r="B114" s="1191"/>
      <c r="C114" s="1191"/>
      <c r="D114" s="1191"/>
      <c r="E114" s="1191"/>
      <c r="F114" s="1191"/>
      <c r="G114" s="1191" t="e">
        <f>VLOOKUP($J$111,'DATOS @'!V109:AA113,6,FALSE)</f>
        <v>#N/A</v>
      </c>
      <c r="H114" s="1191"/>
      <c r="I114" s="1191"/>
      <c r="J114" s="1191"/>
    </row>
    <row r="115" spans="1:10" ht="23.1" customHeight="1" x14ac:dyDescent="0.25">
      <c r="B115" s="1191" t="e">
        <f>VLOOKUP($F$111,'DATOS @'!$V$109:$Y$113,2,FALSE)</f>
        <v>#N/A</v>
      </c>
      <c r="C115" s="1191"/>
      <c r="D115" s="1191"/>
      <c r="E115" s="1191"/>
      <c r="G115" s="1222" t="e">
        <f>VLOOKUP($J$111,'DATOS @'!$V$109:$AA$113,2,FALSE)</f>
        <v>#N/A</v>
      </c>
      <c r="H115" s="1222"/>
      <c r="I115" s="1222"/>
      <c r="J115" s="1222"/>
    </row>
    <row r="116" spans="1:10" x14ac:dyDescent="0.2">
      <c r="J116" s="756"/>
    </row>
    <row r="117" spans="1:10" ht="23.1" customHeight="1" x14ac:dyDescent="0.2">
      <c r="A117" s="1182" t="s">
        <v>347</v>
      </c>
      <c r="B117" s="1182"/>
      <c r="C117" s="1183" t="s">
        <v>392</v>
      </c>
      <c r="D117" s="1184"/>
      <c r="E117" s="829"/>
      <c r="F117" s="1185" t="s">
        <v>423</v>
      </c>
      <c r="G117" s="1185"/>
      <c r="H117" s="1185"/>
      <c r="I117" s="1186" t="s">
        <v>392</v>
      </c>
      <c r="J117" s="1186"/>
    </row>
    <row r="118" spans="1:10" x14ac:dyDescent="0.2">
      <c r="J118" s="756"/>
    </row>
    <row r="119" spans="1:10" ht="23.1" customHeight="1" x14ac:dyDescent="0.25">
      <c r="A119" s="1194" t="s">
        <v>61</v>
      </c>
      <c r="B119" s="1194"/>
      <c r="C119" s="1194"/>
      <c r="D119" s="1194"/>
      <c r="E119" s="1194"/>
      <c r="F119" s="1194"/>
      <c r="G119" s="1194"/>
      <c r="H119" s="1194"/>
      <c r="I119" s="1194"/>
      <c r="J119" s="1194"/>
    </row>
  </sheetData>
  <sheetProtection password="CF5C" sheet="1" objects="1" scenarios="1"/>
  <mergeCells count="103">
    <mergeCell ref="G112:J112"/>
    <mergeCell ref="A1:J1"/>
    <mergeCell ref="I3:J3"/>
    <mergeCell ref="A5:C5"/>
    <mergeCell ref="G5:H5"/>
    <mergeCell ref="A7:B7"/>
    <mergeCell ref="D7:J7"/>
    <mergeCell ref="A13:J13"/>
    <mergeCell ref="A15:C15"/>
    <mergeCell ref="D15:J15"/>
    <mergeCell ref="A16:C16"/>
    <mergeCell ref="D16:G16"/>
    <mergeCell ref="A17:C17"/>
    <mergeCell ref="D17:G17"/>
    <mergeCell ref="A8:B8"/>
    <mergeCell ref="D8:J8"/>
    <mergeCell ref="A9:B9"/>
    <mergeCell ref="D9:G9"/>
    <mergeCell ref="A11:C11"/>
    <mergeCell ref="D11:E11"/>
    <mergeCell ref="F11:H11"/>
    <mergeCell ref="I11:J11"/>
    <mergeCell ref="A23:J23"/>
    <mergeCell ref="B24:E24"/>
    <mergeCell ref="A25:D25"/>
    <mergeCell ref="E25:F25"/>
    <mergeCell ref="A27:J27"/>
    <mergeCell ref="A29:J29"/>
    <mergeCell ref="A18:C18"/>
    <mergeCell ref="D18:E18"/>
    <mergeCell ref="F18:G18"/>
    <mergeCell ref="A20:E20"/>
    <mergeCell ref="F20:J20"/>
    <mergeCell ref="A22:F22"/>
    <mergeCell ref="I38:J38"/>
    <mergeCell ref="A39:B39"/>
    <mergeCell ref="C39:D39"/>
    <mergeCell ref="E39:F39"/>
    <mergeCell ref="A40:B40"/>
    <mergeCell ref="C40:D40"/>
    <mergeCell ref="E40:F40"/>
    <mergeCell ref="A30:J30"/>
    <mergeCell ref="I32:J32"/>
    <mergeCell ref="A34:J34"/>
    <mergeCell ref="A35:J35"/>
    <mergeCell ref="A37:B38"/>
    <mergeCell ref="C37:D38"/>
    <mergeCell ref="E37:F38"/>
    <mergeCell ref="G37:J37"/>
    <mergeCell ref="G38:H38"/>
    <mergeCell ref="A50:C50"/>
    <mergeCell ref="G50:H50"/>
    <mergeCell ref="I50:J50"/>
    <mergeCell ref="A52:J52"/>
    <mergeCell ref="A54:J55"/>
    <mergeCell ref="A57:J57"/>
    <mergeCell ref="A42:J42"/>
    <mergeCell ref="A44:J46"/>
    <mergeCell ref="A48:C48"/>
    <mergeCell ref="G48:H48"/>
    <mergeCell ref="I48:J48"/>
    <mergeCell ref="A49:C49"/>
    <mergeCell ref="G49:H49"/>
    <mergeCell ref="I49:J49"/>
    <mergeCell ref="B103:J103"/>
    <mergeCell ref="B104:J104"/>
    <mergeCell ref="I87:J87"/>
    <mergeCell ref="A89:J91"/>
    <mergeCell ref="A95:D95"/>
    <mergeCell ref="B97:J97"/>
    <mergeCell ref="B98:J98"/>
    <mergeCell ref="I59:J59"/>
    <mergeCell ref="A60:J60"/>
    <mergeCell ref="A62:A63"/>
    <mergeCell ref="B62:B63"/>
    <mergeCell ref="C62:D62"/>
    <mergeCell ref="E62:E63"/>
    <mergeCell ref="F62:F63"/>
    <mergeCell ref="G62:I62"/>
    <mergeCell ref="A117:B117"/>
    <mergeCell ref="C117:D117"/>
    <mergeCell ref="F117:H117"/>
    <mergeCell ref="I117:J117"/>
    <mergeCell ref="A119:J119"/>
    <mergeCell ref="E3:H3"/>
    <mergeCell ref="E32:H32"/>
    <mergeCell ref="E59:H59"/>
    <mergeCell ref="E87:H87"/>
    <mergeCell ref="A114:F114"/>
    <mergeCell ref="G114:J114"/>
    <mergeCell ref="B115:E115"/>
    <mergeCell ref="G115:J115"/>
    <mergeCell ref="B105:J105"/>
    <mergeCell ref="B106:J106"/>
    <mergeCell ref="B107:J107"/>
    <mergeCell ref="A109:C109"/>
    <mergeCell ref="B112:E112"/>
    <mergeCell ref="B113:E113"/>
    <mergeCell ref="G113:J113"/>
    <mergeCell ref="B99:J99"/>
    <mergeCell ref="B100:J100"/>
    <mergeCell ref="B101:J101"/>
    <mergeCell ref="B102:J102"/>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RT03-F40 Vr.7 (2020-04-13)
&amp;P de &amp;N</oddFooter>
  </headerFooter>
  <rowBreaks count="3" manualBreakCount="3">
    <brk id="29" max="10" man="1"/>
    <brk id="56" max="10" man="1"/>
    <brk id="84" max="1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J111 F111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view="pageBreakPreview" topLeftCell="L1" zoomScale="60" zoomScaleNormal="40" workbookViewId="0">
      <selection activeCell="R20" sqref="R20"/>
    </sheetView>
  </sheetViews>
  <sheetFormatPr baseColWidth="10" defaultRowHeight="15" x14ac:dyDescent="0.2"/>
  <cols>
    <col min="1" max="29" width="15.140625" style="690" customWidth="1"/>
    <col min="30" max="16384" width="11.42578125" style="690"/>
  </cols>
  <sheetData>
    <row r="1" spans="1:29" ht="15.75" thickBot="1" x14ac:dyDescent="0.25"/>
    <row r="2" spans="1:29" x14ac:dyDescent="0.2">
      <c r="A2" s="1265" t="s">
        <v>421</v>
      </c>
      <c r="B2" s="1266"/>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7"/>
    </row>
    <row r="3" spans="1:29" ht="23.25" customHeight="1" thickBot="1" x14ac:dyDescent="0.25">
      <c r="A3" s="1268"/>
      <c r="B3" s="1269"/>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c r="AB3" s="1269"/>
      <c r="AC3" s="1270"/>
    </row>
    <row r="4" spans="1:29" s="695" customFormat="1" ht="23.25" customHeight="1" thickBot="1" x14ac:dyDescent="0.25">
      <c r="A4" s="691"/>
      <c r="B4" s="692"/>
      <c r="C4" s="692"/>
      <c r="D4" s="692"/>
      <c r="E4" s="692"/>
      <c r="F4" s="693"/>
      <c r="G4" s="692"/>
      <c r="H4" s="692"/>
      <c r="I4" s="692"/>
      <c r="J4" s="692"/>
      <c r="K4" s="692"/>
      <c r="L4" s="693"/>
      <c r="M4" s="692"/>
      <c r="N4" s="692"/>
      <c r="O4" s="692"/>
      <c r="P4" s="692"/>
      <c r="Q4" s="692"/>
      <c r="R4" s="693"/>
      <c r="S4" s="692"/>
      <c r="T4" s="692"/>
      <c r="U4" s="692"/>
      <c r="V4" s="692"/>
      <c r="W4" s="692"/>
      <c r="X4" s="693"/>
      <c r="Y4" s="692"/>
      <c r="Z4" s="692"/>
      <c r="AA4" s="692"/>
      <c r="AB4" s="692"/>
      <c r="AC4" s="694"/>
    </row>
    <row r="5" spans="1:29" s="698" customFormat="1" ht="30" customHeight="1" thickBot="1" x14ac:dyDescent="0.3">
      <c r="A5" s="1271" t="s">
        <v>198</v>
      </c>
      <c r="B5" s="1272"/>
      <c r="C5" s="1272"/>
      <c r="D5" s="1272"/>
      <c r="E5" s="1273"/>
      <c r="G5" s="1274" t="s">
        <v>202</v>
      </c>
      <c r="H5" s="1275"/>
      <c r="I5" s="1275"/>
      <c r="J5" s="1275"/>
      <c r="K5" s="1276"/>
      <c r="M5" s="1274" t="s">
        <v>206</v>
      </c>
      <c r="N5" s="1275"/>
      <c r="O5" s="1275"/>
      <c r="P5" s="1275"/>
      <c r="Q5" s="1276"/>
      <c r="S5" s="1274" t="s">
        <v>154</v>
      </c>
      <c r="T5" s="1275"/>
      <c r="U5" s="1275"/>
      <c r="V5" s="1275"/>
      <c r="W5" s="1276"/>
      <c r="Y5" s="1274" t="s">
        <v>157</v>
      </c>
      <c r="Z5" s="1275"/>
      <c r="AA5" s="1275"/>
      <c r="AB5" s="1275"/>
      <c r="AC5" s="1276"/>
    </row>
    <row r="6" spans="1:29" s="698" customFormat="1" ht="30" customHeight="1" thickBot="1" x14ac:dyDescent="0.3">
      <c r="A6" s="699" t="s">
        <v>402</v>
      </c>
      <c r="B6" s="778" t="s">
        <v>413</v>
      </c>
      <c r="C6" s="700" t="s">
        <v>193</v>
      </c>
      <c r="D6" s="825" t="s">
        <v>384</v>
      </c>
      <c r="E6" s="701" t="s">
        <v>194</v>
      </c>
      <c r="G6" s="702" t="s">
        <v>402</v>
      </c>
      <c r="H6" s="778" t="s">
        <v>413</v>
      </c>
      <c r="I6" s="703" t="s">
        <v>193</v>
      </c>
      <c r="J6" s="826" t="s">
        <v>384</v>
      </c>
      <c r="K6" s="704" t="s">
        <v>194</v>
      </c>
      <c r="M6" s="702" t="s">
        <v>402</v>
      </c>
      <c r="N6" s="778" t="s">
        <v>413</v>
      </c>
      <c r="O6" s="703" t="s">
        <v>193</v>
      </c>
      <c r="P6" s="826" t="s">
        <v>384</v>
      </c>
      <c r="Q6" s="704" t="s">
        <v>194</v>
      </c>
      <c r="S6" s="702" t="s">
        <v>402</v>
      </c>
      <c r="T6" s="778" t="s">
        <v>413</v>
      </c>
      <c r="U6" s="703" t="s">
        <v>193</v>
      </c>
      <c r="V6" s="826" t="s">
        <v>384</v>
      </c>
      <c r="W6" s="704" t="s">
        <v>194</v>
      </c>
      <c r="Y6" s="702" t="s">
        <v>402</v>
      </c>
      <c r="Z6" s="778" t="s">
        <v>413</v>
      </c>
      <c r="AA6" s="703" t="s">
        <v>193</v>
      </c>
      <c r="AB6" s="826" t="s">
        <v>384</v>
      </c>
      <c r="AC6" s="704" t="s">
        <v>194</v>
      </c>
    </row>
    <row r="7" spans="1:29" s="698" customFormat="1" ht="39.950000000000003" customHeight="1" x14ac:dyDescent="0.25">
      <c r="A7" s="1255"/>
      <c r="B7" s="770" t="s">
        <v>403</v>
      </c>
      <c r="C7" s="783"/>
      <c r="D7" s="784"/>
      <c r="E7" s="785"/>
      <c r="G7" s="1255"/>
      <c r="H7" s="770" t="s">
        <v>403</v>
      </c>
      <c r="I7" s="783"/>
      <c r="J7" s="784"/>
      <c r="K7" s="785"/>
      <c r="M7" s="1255"/>
      <c r="N7" s="770" t="s">
        <v>403</v>
      </c>
      <c r="O7" s="783"/>
      <c r="P7" s="784"/>
      <c r="Q7" s="785"/>
      <c r="S7" s="1255"/>
      <c r="T7" s="770" t="s">
        <v>403</v>
      </c>
      <c r="U7" s="783"/>
      <c r="V7" s="784"/>
      <c r="W7" s="785"/>
      <c r="Y7" s="1255"/>
      <c r="Z7" s="770" t="s">
        <v>403</v>
      </c>
      <c r="AA7" s="783"/>
      <c r="AB7" s="784"/>
      <c r="AC7" s="785"/>
    </row>
    <row r="8" spans="1:29" s="698" customFormat="1" ht="39.950000000000003" customHeight="1" thickBot="1" x14ac:dyDescent="0.3">
      <c r="A8" s="1256"/>
      <c r="B8" s="771" t="s">
        <v>404</v>
      </c>
      <c r="C8" s="786"/>
      <c r="D8" s="787"/>
      <c r="E8" s="788"/>
      <c r="G8" s="1256"/>
      <c r="H8" s="772" t="s">
        <v>404</v>
      </c>
      <c r="I8" s="789"/>
      <c r="J8" s="790"/>
      <c r="K8" s="791"/>
      <c r="M8" s="1256"/>
      <c r="N8" s="772" t="s">
        <v>404</v>
      </c>
      <c r="O8" s="786"/>
      <c r="P8" s="787"/>
      <c r="Q8" s="788"/>
      <c r="S8" s="1256"/>
      <c r="T8" s="772" t="s">
        <v>404</v>
      </c>
      <c r="U8" s="786"/>
      <c r="V8" s="787"/>
      <c r="W8" s="788"/>
      <c r="Y8" s="1256"/>
      <c r="Z8" s="772" t="s">
        <v>404</v>
      </c>
      <c r="AA8" s="786"/>
      <c r="AB8" s="787"/>
      <c r="AC8" s="788"/>
    </row>
    <row r="9" spans="1:29" s="698" customFormat="1" ht="39.950000000000003" customHeight="1" x14ac:dyDescent="0.25">
      <c r="A9" s="1256"/>
      <c r="B9" s="770" t="s">
        <v>411</v>
      </c>
      <c r="C9" s="773" t="e">
        <f>C7+(VLOOKUP('1 g @'!$J$19,'DATOS @'!$J$122:$W$128,9,FALSE))*C7+(VLOOKUP('1 g @'!$J$19,'DATOS @'!$J$122:$W$128,10,FALSE))</f>
        <v>#N/A</v>
      </c>
      <c r="D9" s="765" t="e">
        <f>D7+(VLOOKUP('1 g @'!$J$19,'DATOS @'!$J$122:$W$128,9,FALSE))*D7+(VLOOKUP('1 g @'!$J$19,'DATOS @'!$J$122:$W$128,10,FALSE))</f>
        <v>#N/A</v>
      </c>
      <c r="E9" s="766" t="e">
        <f>E7+(VLOOKUP('1 g @'!$J$19,'DATOS @'!$J$122:$W$128,9,FALSE))*E7+(VLOOKUP('1 g @'!$J$19,'DATOS @'!$J$122:$W$128,10,FALSE))</f>
        <v>#N/A</v>
      </c>
      <c r="G9" s="1256"/>
      <c r="H9" s="770" t="s">
        <v>411</v>
      </c>
      <c r="I9" s="779" t="e">
        <f>I7+(VLOOKUP('10 g @'!$J$19,'DATOS @'!$J$122:$W$128,9,FALSE))*I7+(VLOOKUP('10 g @'!$J$19,'DATOS @'!$J$122:$W$128,10,FALSE))</f>
        <v>#N/A</v>
      </c>
      <c r="J9" s="777" t="e">
        <f>J7+(VLOOKUP('10 g @'!$J$19,'DATOS @'!$J$122:$W$128,9,FALSE))*J7+(VLOOKUP('10 g @'!$J$19,'DATOS @'!$J$122:$W$128,10,FALSE))</f>
        <v>#N/A</v>
      </c>
      <c r="K9" s="780" t="e">
        <f>K7+(VLOOKUP('10 g @'!$J$19,'DATOS @'!$J$122:$W$128,9,FALSE))*K7+(VLOOKUP('10 g @'!$J$19,'DATOS @'!$J$122:$W$128,10,FALSE))</f>
        <v>#N/A</v>
      </c>
      <c r="M9" s="1256"/>
      <c r="N9" s="801" t="s">
        <v>411</v>
      </c>
      <c r="O9" s="782" t="e">
        <f>O7+(VLOOKUP('100 g @'!$J$19,'DATOS @'!$J$122:$W$128,9,FALSE))*O7+(VLOOKUP('100 g @'!$J$19,'DATOS @'!$J$122:$W$128,10,FALSE))</f>
        <v>#N/A</v>
      </c>
      <c r="P9" s="803" t="e">
        <f>P7+(VLOOKUP('100 g @'!$J$19,'DATOS @'!$J$122:$W$128,9,FALSE))*P7+(VLOOKUP('100 g @'!$J$19,'DATOS @'!$J$122:$W$128,10,FALSE))</f>
        <v>#N/A</v>
      </c>
      <c r="Q9" s="804" t="e">
        <f>Q7+(VLOOKUP('100 g @'!$J$19,'DATOS @'!$J$122:$W$128,9,FALSE))*Q7+(VLOOKUP('100 g @'!$J$19,'DATOS @'!$J$122:$W$128,10,FALSE))</f>
        <v>#N/A</v>
      </c>
      <c r="S9" s="1256"/>
      <c r="T9" s="801" t="s">
        <v>411</v>
      </c>
      <c r="U9" s="779" t="e">
        <f>U7+(VLOOKUP('1 kg @'!$J$19,'DATOS @'!$J$122:$W$128,9,FALSE))*U7+(VLOOKUP('1 kg @'!$J$19,'DATOS @'!$J$122:$W$128,10,FALSE))</f>
        <v>#N/A</v>
      </c>
      <c r="V9" s="775" t="e">
        <f>V7+(VLOOKUP('1 kg @'!$J$19,'DATOS @'!$J$122:$W$128,9,FALSE))*V7+(VLOOKUP('1 kg @'!$J$19,'DATOS @'!$J$122:$W$128,10,FALSE))</f>
        <v>#N/A</v>
      </c>
      <c r="W9" s="776" t="e">
        <f>W7+(VLOOKUP('1 kg @'!$J$19,'DATOS @'!$J$122:$W$128,9,FALSE))*W7+(VLOOKUP('1 kg @'!$J$19,'DATOS @'!$J$122:$W$128,10,FALSE))</f>
        <v>#N/A</v>
      </c>
      <c r="Y9" s="1256"/>
      <c r="Z9" s="801" t="s">
        <v>411</v>
      </c>
      <c r="AA9" s="779" t="e">
        <f>AA7+(VLOOKUP('10 kg @'!$J$19,'DATOS @'!$J$122:$W$128,9,FALSE))*AA7+(VLOOKUP('10 kg @'!$J$19,'DATOS @'!$J$122:$W$128,10,FALSE))</f>
        <v>#N/A</v>
      </c>
      <c r="AB9" s="775" t="e">
        <f>AB7+(VLOOKUP('10 kg @'!$J$19,'DATOS @'!$J$122:$W$128,9,FALSE))*AB7+(VLOOKUP('10 kg @'!$J$19,'DATOS @'!$J$122:$W$128,10,FALSE))</f>
        <v>#N/A</v>
      </c>
      <c r="AC9" s="776" t="e">
        <f>AC7+(VLOOKUP('10 kg @'!$J$19,'DATOS @'!$J$122:$W$128,9,FALSE))*AC7+(VLOOKUP('10 kg @'!$J$19,'DATOS @'!$J$122:$W$128,10,FALSE))</f>
        <v>#N/A</v>
      </c>
    </row>
    <row r="10" spans="1:29" s="698" customFormat="1" ht="39.950000000000003" customHeight="1" thickBot="1" x14ac:dyDescent="0.3">
      <c r="A10" s="1257"/>
      <c r="B10" s="772" t="s">
        <v>412</v>
      </c>
      <c r="C10" s="774" t="e">
        <f>C8+(VLOOKUP('1 g @'!$J$19,'DATOS @'!$J$122:$W$128,9,FALSE))*C8+(VLOOKUP('1 g @'!$J$19,'DATOS @'!$J$122:$W$128,10,FALSE))</f>
        <v>#N/A</v>
      </c>
      <c r="D10" s="767" t="e">
        <f>D8+(VLOOKUP('1 g @'!$J$19,'DATOS @'!$J$122:$W$128,9,FALSE))*D8+(VLOOKUP('1 g @'!$J$19,'DATOS @'!$J$122:$W$128,10,FALSE))</f>
        <v>#N/A</v>
      </c>
      <c r="E10" s="768" t="e">
        <f>E8+(VLOOKUP('1 g @'!$J$19,'DATOS @'!$J$122:$W$128,9,FALSE))*E8+(VLOOKUP('1 g @'!$J$19,'DATOS @'!$J$122:$W$128,10,FALSE))</f>
        <v>#N/A</v>
      </c>
      <c r="G10" s="1257"/>
      <c r="H10" s="772" t="s">
        <v>412</v>
      </c>
      <c r="I10" s="774" t="e">
        <f>I8+(VLOOKUP('1 g @'!$J$19,'DATOS @'!$J$122:$W$128,9,FALSE))*I8+(VLOOKUP('1 g @'!$J$19,'DATOS @'!$J$122:$W$128,10,FALSE))</f>
        <v>#N/A</v>
      </c>
      <c r="J10" s="769" t="e">
        <f>J8+(VLOOKUP('1 g @'!$J$19,'DATOS @'!$J$122:$W$128,9,FALSE))*J8+(VLOOKUP('1 g @'!$J$19,'DATOS @'!$J$122:$W$128,10,FALSE))</f>
        <v>#N/A</v>
      </c>
      <c r="K10" s="781" t="e">
        <f>K8+(VLOOKUP('1 g @'!$J$19,'DATOS @'!$J$122:$W$128,9,FALSE))*K8+(VLOOKUP('1 g @'!$J$19,'DATOS @'!$J$122:$W$128,10,FALSE))</f>
        <v>#N/A</v>
      </c>
      <c r="M10" s="1257"/>
      <c r="N10" s="802" t="s">
        <v>412</v>
      </c>
      <c r="O10" s="805" t="e">
        <f>O8+(VLOOKUP('100 g @'!$J$19,'DATOS @'!$J$122:$W$128,9,FALSE))*O8+(VLOOKUP('100 g @'!$J$19,'DATOS @'!$J$122:$W$128,10,FALSE))</f>
        <v>#N/A</v>
      </c>
      <c r="P10" s="806" t="e">
        <f>P8+(VLOOKUP('100 g @'!$J$19,'DATOS @'!$J$122:$W$128,9,FALSE))*P8+(VLOOKUP('100 g @'!$J$19,'DATOS @'!$J$122:$W$128,10,FALSE))</f>
        <v>#N/A</v>
      </c>
      <c r="Q10" s="807" t="e">
        <f>Q8+(VLOOKUP('100 g @'!$J$19,'DATOS @'!$J$122:$W$128,9,FALSE))*Q8+(VLOOKUP('100 g @'!$J$19,'DATOS @'!$J$122:$W$128,10,FALSE))</f>
        <v>#N/A</v>
      </c>
      <c r="S10" s="1257"/>
      <c r="T10" s="802" t="s">
        <v>412</v>
      </c>
      <c r="U10" s="774" t="e">
        <f>U8+(VLOOKUP('1 kg @'!$J$19,'DATOS @'!$J$122:$W$128,9,FALSE))*U8+(VLOOKUP('1 kg @'!$J$19,'DATOS @'!$J$122:$W$128,10,FALSE))</f>
        <v>#N/A</v>
      </c>
      <c r="V10" s="767" t="e">
        <f>V8+(VLOOKUP('1 kg @'!$J$19,'DATOS @'!$J$122:$W$128,9,FALSE))*V8+(VLOOKUP('1 kg @'!$J$19,'DATOS @'!$J$122:$W$128,10,FALSE))</f>
        <v>#N/A</v>
      </c>
      <c r="W10" s="768" t="e">
        <f>W8+(VLOOKUP('1 kg @'!$J$19,'DATOS @'!$J$122:$W$128,9,FALSE))*W8+(VLOOKUP('1 kg @'!$J$19,'DATOS @'!$J$122:$W$128,10,FALSE))</f>
        <v>#N/A</v>
      </c>
      <c r="Y10" s="1257"/>
      <c r="Z10" s="802" t="s">
        <v>412</v>
      </c>
      <c r="AA10" s="774" t="e">
        <f>AA8+(VLOOKUP('10 kg @'!$J$19,'DATOS @'!$J$122:$W$128,9,FALSE))*AA8+(VLOOKUP('10 kg @'!$J$19,'DATOS @'!$J$122:$W$128,10,FALSE))</f>
        <v>#N/A</v>
      </c>
      <c r="AB10" s="767" t="e">
        <f>AB8+(VLOOKUP('10 kg @'!$J$19,'DATOS @'!$J$122:$W$128,9,FALSE))*AB8+(VLOOKUP('10 kg @'!$J$19,'DATOS @'!$J$122:$W$128,10,FALSE))</f>
        <v>#N/A</v>
      </c>
      <c r="AC10" s="768" t="e">
        <f>AC8+(VLOOKUP('10 kg @'!$J$19,'DATOS @'!$J$122:$W$128,9,FALSE))*AC8+(VLOOKUP('10 kg @'!$J$19,'DATOS @'!$J$122:$W$128,10,FALSE))</f>
        <v>#N/A</v>
      </c>
    </row>
    <row r="11" spans="1:29" s="698" customFormat="1" ht="30" customHeight="1" x14ac:dyDescent="0.25"/>
    <row r="12" spans="1:29" s="698" customFormat="1" ht="30" customHeight="1" x14ac:dyDescent="0.25"/>
    <row r="13" spans="1:29" s="698" customFormat="1" ht="30" customHeight="1" thickBot="1" x14ac:dyDescent="0.3"/>
    <row r="14" spans="1:29" s="698" customFormat="1" ht="30" customHeight="1" thickBot="1" x14ac:dyDescent="0.3">
      <c r="A14" s="1252" t="s">
        <v>199</v>
      </c>
      <c r="B14" s="1253"/>
      <c r="C14" s="1253"/>
      <c r="D14" s="1253"/>
      <c r="E14" s="1254"/>
      <c r="G14" s="1252" t="s">
        <v>203</v>
      </c>
      <c r="H14" s="1253"/>
      <c r="I14" s="1253"/>
      <c r="J14" s="1253"/>
      <c r="K14" s="1254"/>
      <c r="M14" s="1252" t="s">
        <v>207</v>
      </c>
      <c r="N14" s="1253"/>
      <c r="O14" s="1253"/>
      <c r="P14" s="1253"/>
      <c r="Q14" s="1254"/>
      <c r="S14" s="1252" t="s">
        <v>155</v>
      </c>
      <c r="T14" s="1253"/>
      <c r="U14" s="1253"/>
      <c r="V14" s="1253"/>
      <c r="W14" s="1254"/>
    </row>
    <row r="15" spans="1:29" s="698" customFormat="1" ht="30" customHeight="1" thickBot="1" x14ac:dyDescent="0.3">
      <c r="A15" s="702" t="s">
        <v>402</v>
      </c>
      <c r="B15" s="778" t="s">
        <v>413</v>
      </c>
      <c r="C15" s="703" t="s">
        <v>193</v>
      </c>
      <c r="D15" s="826" t="s">
        <v>384</v>
      </c>
      <c r="E15" s="704" t="s">
        <v>194</v>
      </c>
      <c r="G15" s="702" t="s">
        <v>402</v>
      </c>
      <c r="H15" s="778" t="s">
        <v>413</v>
      </c>
      <c r="I15" s="703" t="s">
        <v>193</v>
      </c>
      <c r="J15" s="826" t="s">
        <v>384</v>
      </c>
      <c r="K15" s="704" t="s">
        <v>194</v>
      </c>
      <c r="M15" s="702" t="s">
        <v>402</v>
      </c>
      <c r="N15" s="778" t="s">
        <v>413</v>
      </c>
      <c r="O15" s="703" t="s">
        <v>193</v>
      </c>
      <c r="P15" s="826" t="s">
        <v>384</v>
      </c>
      <c r="Q15" s="704" t="s">
        <v>194</v>
      </c>
      <c r="S15" s="702" t="s">
        <v>402</v>
      </c>
      <c r="T15" s="778" t="s">
        <v>413</v>
      </c>
      <c r="U15" s="703" t="s">
        <v>193</v>
      </c>
      <c r="V15" s="826" t="s">
        <v>384</v>
      </c>
      <c r="W15" s="704" t="s">
        <v>194</v>
      </c>
    </row>
    <row r="16" spans="1:29" s="698" customFormat="1" ht="39.950000000000003" customHeight="1" x14ac:dyDescent="0.25">
      <c r="A16" s="1255"/>
      <c r="B16" s="770" t="s">
        <v>403</v>
      </c>
      <c r="C16" s="783"/>
      <c r="D16" s="784"/>
      <c r="E16" s="785"/>
      <c r="G16" s="1264"/>
      <c r="H16" s="770" t="s">
        <v>403</v>
      </c>
      <c r="I16" s="783"/>
      <c r="J16" s="784"/>
      <c r="K16" s="785"/>
      <c r="M16" s="1255"/>
      <c r="N16" s="770" t="s">
        <v>403</v>
      </c>
      <c r="O16" s="783"/>
      <c r="P16" s="784"/>
      <c r="Q16" s="785"/>
      <c r="S16" s="1255"/>
      <c r="T16" s="770" t="s">
        <v>403</v>
      </c>
      <c r="U16" s="783"/>
      <c r="V16" s="784"/>
      <c r="W16" s="785"/>
    </row>
    <row r="17" spans="1:29" s="698" customFormat="1" ht="39.950000000000003" customHeight="1" thickBot="1" x14ac:dyDescent="0.3">
      <c r="A17" s="1256"/>
      <c r="B17" s="772" t="s">
        <v>404</v>
      </c>
      <c r="C17" s="786"/>
      <c r="D17" s="787"/>
      <c r="E17" s="788"/>
      <c r="G17" s="1256"/>
      <c r="H17" s="772" t="s">
        <v>404</v>
      </c>
      <c r="I17" s="786"/>
      <c r="J17" s="787"/>
      <c r="K17" s="788"/>
      <c r="M17" s="1256"/>
      <c r="N17" s="772" t="s">
        <v>404</v>
      </c>
      <c r="O17" s="786"/>
      <c r="P17" s="787"/>
      <c r="Q17" s="788"/>
      <c r="S17" s="1256"/>
      <c r="T17" s="772" t="s">
        <v>404</v>
      </c>
      <c r="U17" s="786"/>
      <c r="V17" s="787"/>
      <c r="W17" s="788"/>
    </row>
    <row r="18" spans="1:29" s="698" customFormat="1" ht="39.950000000000003" customHeight="1" x14ac:dyDescent="0.25">
      <c r="A18" s="1256"/>
      <c r="B18" s="801" t="s">
        <v>411</v>
      </c>
      <c r="C18" s="782" t="e">
        <f>C16+(VLOOKUP('2 g @'!$J$19,'DATOS @'!$J$122:$W$128,9,FALSE))*C16+(VLOOKUP('2 g @'!$J$19,'DATOS @'!$J$122:$W$128,10,FALSE))</f>
        <v>#N/A</v>
      </c>
      <c r="D18" s="803" t="e">
        <f>D16+(VLOOKUP('2 g @'!$J$19,'DATOS @'!$J$122:$W$128,9,FALSE))*D16+(VLOOKUP('2 g @'!$J$19,'DATOS @'!$J$122:$W$128,10,FALSE))</f>
        <v>#N/A</v>
      </c>
      <c r="E18" s="804" t="e">
        <f>E16+(VLOOKUP('2 g @'!$J$19,'DATOS @'!$J$122:$W$128,9,FALSE))*E16+(VLOOKUP('2 g @'!$J$19,'DATOS @'!$J$122:$W$128,10,FALSE))</f>
        <v>#N/A</v>
      </c>
      <c r="G18" s="1256"/>
      <c r="H18" s="801" t="s">
        <v>411</v>
      </c>
      <c r="I18" s="779" t="e">
        <f>I16+(VLOOKUP('20 g @'!$J$19,'DATOS @'!$J$122:$W$128,9,FALSE))*I16+(VLOOKUP('20 g @'!$J$19,'DATOS @'!$J$122:$W$128,10,FALSE))</f>
        <v>#N/A</v>
      </c>
      <c r="J18" s="775" t="e">
        <f>J16+(VLOOKUP('20 g @'!$J$19,'DATOS @'!$J$122:$W$128,9,FALSE))*J16+(VLOOKUP('20 g @'!$J$19,'DATOS @'!$J$122:$W$128,10,FALSE))</f>
        <v>#N/A</v>
      </c>
      <c r="K18" s="776" t="e">
        <f>K16+(VLOOKUP('20 g @'!$J$19,'DATOS @'!$J$122:$W$128,9,FALSE))*K16+(VLOOKUP('20 g @'!$J$19,'DATOS @'!$J$122:$W$128,10,FALSE))</f>
        <v>#N/A</v>
      </c>
      <c r="M18" s="1256"/>
      <c r="N18" s="801" t="s">
        <v>411</v>
      </c>
      <c r="O18" s="779" t="e">
        <f>O16+(VLOOKUP('200 g @'!$J$19,'DATOS @'!$J$122:$W$128,9,FALSE))*O16+(VLOOKUP('200 g @'!$J$19,'DATOS @'!$J$122:$W$128,10,FALSE))</f>
        <v>#N/A</v>
      </c>
      <c r="P18" s="775" t="e">
        <f>P16+(VLOOKUP('200 g @'!$J$19,'DATOS @'!$J$122:$W$128,9,FALSE))*P16+(VLOOKUP('200 g @'!$J$19,'DATOS @'!$J$122:$W$128,10,FALSE))</f>
        <v>#N/A</v>
      </c>
      <c r="Q18" s="776" t="e">
        <f>Q16+(VLOOKUP('200 g @'!$J$19,'DATOS @'!$J$122:$W$128,9,FALSE))*Q16+(VLOOKUP('200 g @'!$J$19,'DATOS @'!$J$122:$W$128,10,FALSE))</f>
        <v>#N/A</v>
      </c>
      <c r="S18" s="1256"/>
      <c r="T18" s="801" t="s">
        <v>411</v>
      </c>
      <c r="U18" s="779" t="e">
        <f>U16+(VLOOKUP('2 kg @'!$J$19,'DATOS @'!$J$122:$W$128,9,FALSE))*U16+(VLOOKUP('2 kg @'!$J$19,'DATOS @'!$J$122:$W$128,10,FALSE))</f>
        <v>#N/A</v>
      </c>
      <c r="V18" s="775" t="e">
        <f>V16+(VLOOKUP('2 kg @'!$J$19,'DATOS @'!$J$122:$W$128,9,FALSE))*V16+(VLOOKUP('2 kg @'!$J$19,'DATOS @'!$J$122:$W$128,10,FALSE))</f>
        <v>#N/A</v>
      </c>
      <c r="W18" s="776" t="e">
        <f>W16+(VLOOKUP('2 kg @'!$J$19,'DATOS @'!$J$122:$W$128,9,FALSE))*W16+(VLOOKUP('2 kg @'!$J$19,'DATOS @'!$J$122:$W$128,10,FALSE))</f>
        <v>#N/A</v>
      </c>
    </row>
    <row r="19" spans="1:29" s="698" customFormat="1" ht="39.950000000000003" customHeight="1" thickBot="1" x14ac:dyDescent="0.3">
      <c r="A19" s="1257"/>
      <c r="B19" s="802" t="s">
        <v>412</v>
      </c>
      <c r="C19" s="805" t="e">
        <f>C17+(VLOOKUP('2 g @'!$J$19,'DATOS @'!$J$122:$W$128,9,FALSE))*C17+(VLOOKUP('2 g @'!$J$19,'DATOS @'!$J$122:$W$128,10,FALSE))</f>
        <v>#N/A</v>
      </c>
      <c r="D19" s="806" t="e">
        <f>D17+(VLOOKUP('2 g @'!$J$19,'DATOS @'!$J$122:$W$128,9,FALSE))*D17+(VLOOKUP('2 g @'!$J$19,'DATOS @'!$J$122:$W$128,10,FALSE))</f>
        <v>#N/A</v>
      </c>
      <c r="E19" s="807" t="e">
        <f>E17+(VLOOKUP('2 g @'!$J$19,'DATOS @'!$J$122:$W$128,9,FALSE))*E17+(VLOOKUP('2 g @'!$J$19,'DATOS @'!$J$122:$W$128,10,FALSE))</f>
        <v>#N/A</v>
      </c>
      <c r="G19" s="1257"/>
      <c r="H19" s="802" t="s">
        <v>412</v>
      </c>
      <c r="I19" s="774" t="e">
        <f>I17+(VLOOKUP('20 g @'!$J$19,'DATOS @'!$J$122:$W$128,9,FALSE))*I17+(VLOOKUP('20 g @'!$J$19,'DATOS @'!$J$122:$W$128,10,FALSE))</f>
        <v>#N/A</v>
      </c>
      <c r="J19" s="767" t="e">
        <f>J17+(VLOOKUP('20 g @'!$J$19,'DATOS @'!$J$122:$W$128,9,FALSE))*J17+(VLOOKUP('20 g @'!$J$19,'DATOS @'!$J$122:$W$128,10,FALSE))</f>
        <v>#N/A</v>
      </c>
      <c r="K19" s="768" t="e">
        <f>K17+(VLOOKUP('20 g @'!$J$19,'DATOS @'!$J$122:$W$128,9,FALSE))*K17+(VLOOKUP('20 g @'!$J$19,'DATOS @'!$J$122:$W$128,10,FALSE))</f>
        <v>#N/A</v>
      </c>
      <c r="M19" s="1257"/>
      <c r="N19" s="802" t="s">
        <v>412</v>
      </c>
      <c r="O19" s="774" t="e">
        <f>O17+(VLOOKUP('200 g @'!$J$19,'DATOS @'!$J$122:$W$128,9,FALSE))*O17+(VLOOKUP('200 g @'!$J$19,'DATOS @'!$J$122:$W$128,10,FALSE))</f>
        <v>#N/A</v>
      </c>
      <c r="P19" s="767" t="e">
        <f>P17+(VLOOKUP('200 g @'!$J$19,'DATOS @'!$J$122:$W$128,9,FALSE))*P17+(VLOOKUP('200 g @'!$J$19,'DATOS @'!$J$122:$W$128,10,FALSE))</f>
        <v>#N/A</v>
      </c>
      <c r="Q19" s="768" t="e">
        <f>Q17+(VLOOKUP('200 g @'!$J$19,'DATOS @'!$J$122:$W$128,9,FALSE))*Q17+(VLOOKUP('200 g @'!$J$19,'DATOS @'!$J$122:$W$128,10,FALSE))</f>
        <v>#N/A</v>
      </c>
      <c r="S19" s="1257"/>
      <c r="T19" s="802" t="s">
        <v>412</v>
      </c>
      <c r="U19" s="774" t="e">
        <f>U17+(VLOOKUP('2 kg @'!$J$19,'DATOS @'!$J$122:$W$128,9,FALSE))*U17+(VLOOKUP('2 kg @'!$J$19,'DATOS @'!$J$122:$W$128,10,FALSE))</f>
        <v>#N/A</v>
      </c>
      <c r="V19" s="767" t="e">
        <f>V17+(VLOOKUP('2 kg @'!$J$19,'DATOS @'!$J$122:$W$128,9,FALSE))*V17+(VLOOKUP('2 kg @'!$J$19,'DATOS @'!$J$122:$W$128,10,FALSE))</f>
        <v>#N/A</v>
      </c>
      <c r="W19" s="768" t="e">
        <f>W17+(VLOOKUP('2 kg @'!$J$19,'DATOS @'!$J$122:$W$128,9,FALSE))*W17+(VLOOKUP('2 kg @'!$J$19,'DATOS @'!$J$122:$W$128,10,FALSE))</f>
        <v>#N/A</v>
      </c>
    </row>
    <row r="20" spans="1:29" s="698" customFormat="1" ht="30" customHeight="1" x14ac:dyDescent="0.25"/>
    <row r="21" spans="1:29" s="698" customFormat="1" ht="30" customHeight="1" x14ac:dyDescent="0.25"/>
    <row r="22" spans="1:29" s="698" customFormat="1" ht="30" customHeight="1" thickBot="1" x14ac:dyDescent="0.3"/>
    <row r="23" spans="1:29" s="698" customFormat="1" ht="30" customHeight="1" thickBot="1" x14ac:dyDescent="0.3">
      <c r="A23" s="1258" t="s">
        <v>405</v>
      </c>
      <c r="B23" s="1259"/>
      <c r="C23" s="1259"/>
      <c r="D23" s="1259"/>
      <c r="E23" s="1260"/>
      <c r="G23" s="1252" t="s">
        <v>406</v>
      </c>
      <c r="H23" s="1253"/>
      <c r="I23" s="1253"/>
      <c r="J23" s="1253"/>
      <c r="K23" s="1254"/>
      <c r="M23" s="1261" t="s">
        <v>407</v>
      </c>
      <c r="N23" s="1262"/>
      <c r="O23" s="1262"/>
      <c r="P23" s="1262"/>
      <c r="Q23" s="1263"/>
      <c r="S23" s="1252" t="s">
        <v>408</v>
      </c>
      <c r="T23" s="1253"/>
      <c r="U23" s="1253"/>
      <c r="V23" s="1253"/>
      <c r="W23" s="1254"/>
    </row>
    <row r="24" spans="1:29" s="698" customFormat="1" ht="30" customHeight="1" thickBot="1" x14ac:dyDescent="0.3">
      <c r="A24" s="699" t="s">
        <v>402</v>
      </c>
      <c r="B24" s="778" t="s">
        <v>413</v>
      </c>
      <c r="C24" s="700" t="s">
        <v>193</v>
      </c>
      <c r="D24" s="825" t="s">
        <v>384</v>
      </c>
      <c r="E24" s="701" t="s">
        <v>194</v>
      </c>
      <c r="G24" s="702" t="s">
        <v>402</v>
      </c>
      <c r="H24" s="778" t="s">
        <v>413</v>
      </c>
      <c r="I24" s="703" t="s">
        <v>193</v>
      </c>
      <c r="J24" s="826" t="s">
        <v>384</v>
      </c>
      <c r="K24" s="704" t="s">
        <v>194</v>
      </c>
      <c r="M24" s="794" t="s">
        <v>402</v>
      </c>
      <c r="N24" s="795" t="s">
        <v>413</v>
      </c>
      <c r="O24" s="796" t="s">
        <v>193</v>
      </c>
      <c r="P24" s="827" t="s">
        <v>384</v>
      </c>
      <c r="Q24" s="797" t="s">
        <v>194</v>
      </c>
      <c r="S24" s="702" t="s">
        <v>402</v>
      </c>
      <c r="T24" s="778" t="s">
        <v>413</v>
      </c>
      <c r="U24" s="703" t="s">
        <v>193</v>
      </c>
      <c r="V24" s="826" t="s">
        <v>384</v>
      </c>
      <c r="W24" s="704" t="s">
        <v>194</v>
      </c>
    </row>
    <row r="25" spans="1:29" s="698" customFormat="1" ht="39.950000000000003" customHeight="1" x14ac:dyDescent="0.25">
      <c r="A25" s="1255"/>
      <c r="B25" s="770" t="s">
        <v>403</v>
      </c>
      <c r="C25" s="783"/>
      <c r="D25" s="784"/>
      <c r="E25" s="785"/>
      <c r="G25" s="1255"/>
      <c r="H25" s="770" t="s">
        <v>403</v>
      </c>
      <c r="I25" s="783"/>
      <c r="J25" s="784"/>
      <c r="K25" s="785"/>
      <c r="M25" s="1264"/>
      <c r="N25" s="798" t="s">
        <v>403</v>
      </c>
      <c r="O25" s="793"/>
      <c r="P25" s="784"/>
      <c r="Q25" s="785"/>
      <c r="S25" s="1255"/>
      <c r="T25" s="770" t="s">
        <v>403</v>
      </c>
      <c r="U25" s="783"/>
      <c r="V25" s="784"/>
      <c r="W25" s="785"/>
    </row>
    <row r="26" spans="1:29" s="698" customFormat="1" ht="39.950000000000003" customHeight="1" thickBot="1" x14ac:dyDescent="0.3">
      <c r="A26" s="1256"/>
      <c r="B26" s="772" t="s">
        <v>404</v>
      </c>
      <c r="C26" s="786"/>
      <c r="D26" s="787"/>
      <c r="E26" s="788"/>
      <c r="G26" s="1256"/>
      <c r="H26" s="772" t="s">
        <v>404</v>
      </c>
      <c r="I26" s="786"/>
      <c r="J26" s="787"/>
      <c r="K26" s="788"/>
      <c r="M26" s="1256"/>
      <c r="N26" s="799" t="s">
        <v>404</v>
      </c>
      <c r="O26" s="786"/>
      <c r="P26" s="787"/>
      <c r="Q26" s="788"/>
      <c r="R26" s="792"/>
      <c r="S26" s="1256"/>
      <c r="T26" s="772" t="s">
        <v>404</v>
      </c>
      <c r="U26" s="786"/>
      <c r="V26" s="787"/>
      <c r="W26" s="788"/>
    </row>
    <row r="27" spans="1:29" s="698" customFormat="1" ht="39.950000000000003" customHeight="1" x14ac:dyDescent="0.25">
      <c r="A27" s="1256"/>
      <c r="B27" s="801" t="s">
        <v>411</v>
      </c>
      <c r="C27" s="779" t="e">
        <f>C25+(VLOOKUP('2 g @'!$J$19,'DATOS @'!$J$122:$W$128,9,FALSE))*C25+(VLOOKUP('2 g @'!$J$19,'DATOS @'!$J$122:$W$128,10,FALSE))</f>
        <v>#N/A</v>
      </c>
      <c r="D27" s="775" t="e">
        <f>D25+(VLOOKUP('2 g @'!$J$19,'DATOS @'!$J$122:$W$128,9,FALSE))*D25+(VLOOKUP('2 g @'!$J$19,'DATOS @'!$J$122:$W$128,10,FALSE))</f>
        <v>#N/A</v>
      </c>
      <c r="E27" s="776" t="e">
        <f>E25+(VLOOKUP('2 g @'!$J$19,'DATOS @'!$J$122:$W$128,9,FALSE))*E25+(VLOOKUP('2 g @'!$J$19,'DATOS @'!$J$122:$W$128,10,FALSE))</f>
        <v>#N/A</v>
      </c>
      <c r="G27" s="1256"/>
      <c r="H27" s="801" t="s">
        <v>411</v>
      </c>
      <c r="I27" s="779" t="e">
        <f>I25+(VLOOKUP('20 g @'!$J$19,'DATOS @'!$J$122:$W$128,9,FALSE))*I25+(VLOOKUP('20 g @'!$J$19,'DATOS @'!$J$122:$W$128,10,FALSE))</f>
        <v>#N/A</v>
      </c>
      <c r="J27" s="775" t="e">
        <f>J25+(VLOOKUP('20 g @'!$J$19,'DATOS @'!$J$122:$W$128,9,FALSE))*J25+(VLOOKUP('20 g @'!$J$19,'DATOS @'!$J$122:$W$128,10,FALSE))</f>
        <v>#N/A</v>
      </c>
      <c r="K27" s="776" t="e">
        <f>K25+(VLOOKUP('20 g @'!$J$19,'DATOS @'!$J$122:$W$128,9,FALSE))*K25+(VLOOKUP('20 g @'!$J$19,'DATOS @'!$J$122:$W$128,10,FALSE))</f>
        <v>#N/A</v>
      </c>
      <c r="M27" s="1256"/>
      <c r="N27" s="808" t="s">
        <v>411</v>
      </c>
      <c r="O27" s="800" t="e">
        <f>O25+(VLOOKUP('200 g @'!$J$19,'DATOS @'!$J$122:$W$128,9,FALSE))*O25+(VLOOKUP('200 g @'!$J$19,'DATOS @'!$J$122:$W$128,10,FALSE))</f>
        <v>#N/A</v>
      </c>
      <c r="P27" s="810" t="e">
        <f>P25+(VLOOKUP('200 g @'!$J$19,'DATOS @'!$J$122:$W$128,9,FALSE))*P25+(VLOOKUP('200 g @'!$J$19,'DATOS @'!$J$122:$W$128,10,FALSE))</f>
        <v>#N/A</v>
      </c>
      <c r="Q27" s="811" t="e">
        <f>Q25+(VLOOKUP('200 g @'!$J$19,'DATOS @'!$J$122:$W$128,9,FALSE))*Q25+(VLOOKUP('200 g @'!$J$19,'DATOS @'!$J$122:$W$128,10,FALSE))</f>
        <v>#N/A</v>
      </c>
      <c r="S27" s="1256"/>
      <c r="T27" s="801" t="s">
        <v>411</v>
      </c>
      <c r="U27" s="779" t="e">
        <f>U25+(VLOOKUP('2 kg @'!$J$19,'DATOS @'!$J$122:$W$128,9,FALSE))*U25+(VLOOKUP('2 kg @'!$J$19,'DATOS @'!$J$122:$W$128,10,FALSE))</f>
        <v>#N/A</v>
      </c>
      <c r="V27" s="775" t="e">
        <f>V25+(VLOOKUP('2 kg @'!$J$19,'DATOS @'!$J$122:$W$128,9,FALSE))*V25+(VLOOKUP('2 kg @'!$J$19,'DATOS @'!$J$122:$W$128,10,FALSE))</f>
        <v>#N/A</v>
      </c>
      <c r="W27" s="776" t="e">
        <f>W25+(VLOOKUP('2 kg @'!$J$19,'DATOS @'!$J$122:$W$128,9,FALSE))*W25+(VLOOKUP('2 kg @'!$J$19,'DATOS @'!$J$122:$W$128,10,FALSE))</f>
        <v>#N/A</v>
      </c>
    </row>
    <row r="28" spans="1:29" s="698" customFormat="1" ht="39.950000000000003" customHeight="1" thickBot="1" x14ac:dyDescent="0.3">
      <c r="A28" s="1257"/>
      <c r="B28" s="802" t="s">
        <v>412</v>
      </c>
      <c r="C28" s="774" t="e">
        <f>C26+(VLOOKUP('2 g @'!$J$19,'DATOS @'!$J$122:$W$128,9,FALSE))*C26+(VLOOKUP('2 g @'!$J$19,'DATOS @'!$J$122:$W$128,10,FALSE))</f>
        <v>#N/A</v>
      </c>
      <c r="D28" s="767" t="e">
        <f>D26+(VLOOKUP('2 g @'!$J$19,'DATOS @'!$J$122:$W$128,9,FALSE))*D26+(VLOOKUP('2 g @'!$J$19,'DATOS @'!$J$122:$W$128,10,FALSE))</f>
        <v>#N/A</v>
      </c>
      <c r="E28" s="768" t="e">
        <f>E26+(VLOOKUP('2 g @'!$J$19,'DATOS @'!$J$122:$W$128,9,FALSE))*E26+(VLOOKUP('2 g @'!$J$19,'DATOS @'!$J$122:$W$128,10,FALSE))</f>
        <v>#N/A</v>
      </c>
      <c r="G28" s="1257"/>
      <c r="H28" s="802" t="s">
        <v>412</v>
      </c>
      <c r="I28" s="774" t="e">
        <f>I26+(VLOOKUP('20 g @'!$J$19,'DATOS @'!$J$122:$W$128,9,FALSE))*I26+(VLOOKUP('20 g @'!$J$19,'DATOS @'!$J$122:$W$128,10,FALSE))</f>
        <v>#N/A</v>
      </c>
      <c r="J28" s="767" t="e">
        <f>J26+(VLOOKUP('20 g @'!$J$19,'DATOS @'!$J$122:$W$128,9,FALSE))*J26+(VLOOKUP('20 g @'!$J$19,'DATOS @'!$J$122:$W$128,10,FALSE))</f>
        <v>#N/A</v>
      </c>
      <c r="K28" s="768" t="e">
        <f>K26+(VLOOKUP('20 g @'!$J$19,'DATOS @'!$J$122:$W$128,9,FALSE))*K26+(VLOOKUP('20 g @'!$J$19,'DATOS @'!$J$122:$W$128,10,FALSE))</f>
        <v>#N/A</v>
      </c>
      <c r="M28" s="1257"/>
      <c r="N28" s="809" t="s">
        <v>412</v>
      </c>
      <c r="O28" s="812" t="e">
        <f>O26+(VLOOKUP('200 g @'!$J$19,'DATOS @'!$J$122:$W$128,9,FALSE))*O26+(VLOOKUP('200 g @'!$J$19,'DATOS @'!$J$122:$W$128,10,FALSE))</f>
        <v>#N/A</v>
      </c>
      <c r="P28" s="813" t="e">
        <f>P26+(VLOOKUP('200 g @'!$J$19,'DATOS @'!$J$122:$W$128,9,FALSE))*P26+(VLOOKUP('200 g @'!$J$19,'DATOS @'!$J$122:$W$128,10,FALSE))</f>
        <v>#N/A</v>
      </c>
      <c r="Q28" s="814" t="e">
        <f>Q26+(VLOOKUP('200 g @'!$J$19,'DATOS @'!$J$122:$W$128,9,FALSE))*Q26+(VLOOKUP('200 g @'!$J$19,'DATOS @'!$J$122:$W$128,10,FALSE))</f>
        <v>#N/A</v>
      </c>
      <c r="S28" s="1257"/>
      <c r="T28" s="802" t="s">
        <v>412</v>
      </c>
      <c r="U28" s="774" t="e">
        <f>U26+(VLOOKUP('2 kg @'!$J$19,'DATOS @'!$J$122:$W$128,9,FALSE))*U26+(VLOOKUP('2 kg @'!$J$19,'DATOS @'!$J$122:$W$128,10,FALSE))</f>
        <v>#N/A</v>
      </c>
      <c r="V28" s="767" t="e">
        <f>V26+(VLOOKUP('2 kg @'!$J$19,'DATOS @'!$J$122:$W$128,9,FALSE))*V26+(VLOOKUP('2 kg @'!$J$19,'DATOS @'!$J$122:$W$128,10,FALSE))</f>
        <v>#N/A</v>
      </c>
      <c r="W28" s="768" t="e">
        <f>W26+(VLOOKUP('2 kg @'!$J$19,'DATOS @'!$J$122:$W$128,9,FALSE))*W26+(VLOOKUP('2 kg @'!$J$19,'DATOS @'!$J$122:$W$128,10,FALSE))</f>
        <v>#N/A</v>
      </c>
    </row>
    <row r="29" spans="1:29" s="698" customFormat="1" ht="30" customHeight="1" x14ac:dyDescent="0.25">
      <c r="B29" s="697"/>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row>
    <row r="30" spans="1:29" s="698" customFormat="1" ht="30" customHeight="1" x14ac:dyDescent="0.25">
      <c r="B30" s="697"/>
      <c r="C30" s="696"/>
      <c r="D30" s="696"/>
      <c r="E30" s="696"/>
    </row>
    <row r="31" spans="1:29" s="698" customFormat="1" ht="30" customHeight="1" thickBot="1" x14ac:dyDescent="0.3"/>
    <row r="32" spans="1:29" s="698" customFormat="1" ht="30" customHeight="1" thickBot="1" x14ac:dyDescent="0.3">
      <c r="A32" s="1258" t="s">
        <v>400</v>
      </c>
      <c r="B32" s="1259"/>
      <c r="C32" s="1259"/>
      <c r="D32" s="1259"/>
      <c r="E32" s="1260"/>
      <c r="G32" s="1252" t="s">
        <v>205</v>
      </c>
      <c r="H32" s="1253"/>
      <c r="I32" s="1253"/>
      <c r="J32" s="1253"/>
      <c r="K32" s="1254"/>
      <c r="M32" s="1252" t="s">
        <v>209</v>
      </c>
      <c r="N32" s="1253"/>
      <c r="O32" s="1253"/>
      <c r="P32" s="1253"/>
      <c r="Q32" s="1254"/>
      <c r="S32" s="1252" t="s">
        <v>156</v>
      </c>
      <c r="T32" s="1253"/>
      <c r="U32" s="1253"/>
      <c r="V32" s="1253"/>
      <c r="W32" s="1254"/>
    </row>
    <row r="33" spans="1:23" s="698" customFormat="1" ht="30" customHeight="1" thickBot="1" x14ac:dyDescent="0.3">
      <c r="A33" s="699" t="s">
        <v>402</v>
      </c>
      <c r="B33" s="778" t="s">
        <v>413</v>
      </c>
      <c r="C33" s="700" t="s">
        <v>193</v>
      </c>
      <c r="D33" s="825" t="s">
        <v>384</v>
      </c>
      <c r="E33" s="701" t="s">
        <v>194</v>
      </c>
      <c r="G33" s="699" t="s">
        <v>402</v>
      </c>
      <c r="H33" s="778" t="s">
        <v>413</v>
      </c>
      <c r="I33" s="700" t="s">
        <v>193</v>
      </c>
      <c r="J33" s="825" t="s">
        <v>384</v>
      </c>
      <c r="K33" s="701" t="s">
        <v>194</v>
      </c>
      <c r="M33" s="702" t="s">
        <v>402</v>
      </c>
      <c r="N33" s="778" t="s">
        <v>413</v>
      </c>
      <c r="O33" s="703" t="s">
        <v>193</v>
      </c>
      <c r="P33" s="826" t="s">
        <v>384</v>
      </c>
      <c r="Q33" s="704" t="s">
        <v>194</v>
      </c>
      <c r="S33" s="702" t="s">
        <v>402</v>
      </c>
      <c r="T33" s="778" t="s">
        <v>413</v>
      </c>
      <c r="U33" s="703" t="s">
        <v>193</v>
      </c>
      <c r="V33" s="826" t="s">
        <v>384</v>
      </c>
      <c r="W33" s="704" t="s">
        <v>194</v>
      </c>
    </row>
    <row r="34" spans="1:23" s="698" customFormat="1" ht="39.950000000000003" customHeight="1" x14ac:dyDescent="0.25">
      <c r="A34" s="1255"/>
      <c r="B34" s="770" t="s">
        <v>403</v>
      </c>
      <c r="C34" s="783"/>
      <c r="D34" s="784"/>
      <c r="E34" s="785"/>
      <c r="G34" s="1255"/>
      <c r="H34" s="770" t="s">
        <v>403</v>
      </c>
      <c r="I34" s="783"/>
      <c r="J34" s="784"/>
      <c r="K34" s="785"/>
      <c r="M34" s="1255"/>
      <c r="N34" s="770" t="s">
        <v>403</v>
      </c>
      <c r="O34" s="783"/>
      <c r="P34" s="784"/>
      <c r="Q34" s="785"/>
      <c r="S34" s="1255"/>
      <c r="T34" s="770" t="s">
        <v>403</v>
      </c>
      <c r="U34" s="783"/>
      <c r="V34" s="784"/>
      <c r="W34" s="785"/>
    </row>
    <row r="35" spans="1:23" s="698" customFormat="1" ht="39.950000000000003" customHeight="1" thickBot="1" x14ac:dyDescent="0.3">
      <c r="A35" s="1256"/>
      <c r="B35" s="772" t="s">
        <v>404</v>
      </c>
      <c r="C35" s="786"/>
      <c r="D35" s="787"/>
      <c r="E35" s="788"/>
      <c r="G35" s="1256"/>
      <c r="H35" s="772" t="s">
        <v>404</v>
      </c>
      <c r="I35" s="786"/>
      <c r="J35" s="787"/>
      <c r="K35" s="788"/>
      <c r="M35" s="1256"/>
      <c r="N35" s="772" t="s">
        <v>404</v>
      </c>
      <c r="O35" s="786"/>
      <c r="P35" s="787"/>
      <c r="Q35" s="788"/>
      <c r="S35" s="1256"/>
      <c r="T35" s="772" t="s">
        <v>404</v>
      </c>
      <c r="U35" s="786"/>
      <c r="V35" s="787"/>
      <c r="W35" s="788"/>
    </row>
    <row r="36" spans="1:23" s="698" customFormat="1" ht="39.950000000000003" customHeight="1" x14ac:dyDescent="0.25">
      <c r="A36" s="1256"/>
      <c r="B36" s="801" t="s">
        <v>411</v>
      </c>
      <c r="C36" s="779" t="e">
        <f>C34+(VLOOKUP('5 g @'!$J$19,'DATOS @'!$J$122:$W$128,9,FALSE))*C34+(VLOOKUP('5 g @'!$J$19,'DATOS @'!$J$122:$W$128,10,FALSE))</f>
        <v>#N/A</v>
      </c>
      <c r="D36" s="775" t="e">
        <f>D34+(VLOOKUP('5 g @'!$J$19,'DATOS @'!$J$122:$W$128,9,FALSE))*D34+(VLOOKUP('5 g @'!$J$19,'DATOS @'!$J$122:$W$128,10,FALSE))</f>
        <v>#N/A</v>
      </c>
      <c r="E36" s="776" t="e">
        <f>E34+(VLOOKUP('5 g @'!$J$19,'DATOS @'!$J$122:$W$128,9,FALSE))*E34+(VLOOKUP('5 g @'!$J$19,'DATOS @'!$J$122:$W$128,10,FALSE))</f>
        <v>#N/A</v>
      </c>
      <c r="G36" s="1256"/>
      <c r="H36" s="801" t="s">
        <v>411</v>
      </c>
      <c r="I36" s="779" t="e">
        <f>I34+(VLOOKUP('50 g @'!$J$19,'DATOS @'!$J$122:$W$128,9,FALSE))*I34+(VLOOKUP('50 g @'!$J$19,'DATOS @'!$J$122:$W$128,10,FALSE))</f>
        <v>#N/A</v>
      </c>
      <c r="J36" s="775" t="e">
        <f>J34+(VLOOKUP('50 g @'!$J$19,'DATOS @'!$J$122:$W$128,9,FALSE))*J34+(VLOOKUP('50 g @'!$J$19,'DATOS @'!$J$122:$W$128,10,FALSE))</f>
        <v>#N/A</v>
      </c>
      <c r="K36" s="776" t="e">
        <f>K34+(VLOOKUP('50 g @'!$J$19,'DATOS @'!$J$122:$W$128,9,FALSE))*K34+(VLOOKUP('50 g @'!$J$19,'DATOS @'!$J$122:$W$128,10,FALSE))</f>
        <v>#N/A</v>
      </c>
      <c r="M36" s="1256"/>
      <c r="N36" s="801" t="s">
        <v>411</v>
      </c>
      <c r="O36" s="779" t="e">
        <f>O34+(VLOOKUP('500 g @'!$J$19,'DATOS @'!$J$122:$W$128,9,FALSE))*O34+(VLOOKUP('500 g @'!$J$19,'DATOS @'!$J$122:$W$128,10,FALSE))</f>
        <v>#N/A</v>
      </c>
      <c r="P36" s="775" t="e">
        <f>P34+(VLOOKUP('500 g @'!$J$19,'DATOS @'!$J$122:$W$128,9,FALSE))*P34+(VLOOKUP('500 g @'!$J$19,'DATOS @'!$J$122:$W$128,10,FALSE))</f>
        <v>#N/A</v>
      </c>
      <c r="Q36" s="776" t="e">
        <f>Q34+(VLOOKUP('500 g @'!$J$19,'DATOS @'!$J$122:$W$128,9,FALSE))*Q34+(VLOOKUP('500 g @'!$J$19,'DATOS @'!$J$122:$W$128,10,FALSE))</f>
        <v>#N/A</v>
      </c>
      <c r="S36" s="1256"/>
      <c r="T36" s="801" t="s">
        <v>411</v>
      </c>
      <c r="U36" s="779" t="e">
        <f>U34+(VLOOKUP('5 kg @'!$J$19,'DATOS @'!$J$122:$W$128,9,FALSE))*U34+(VLOOKUP('5 kg @'!$J$19,'DATOS @'!$J$122:$W$128,10,FALSE))</f>
        <v>#N/A</v>
      </c>
      <c r="V36" s="775" t="e">
        <f>V34+(VLOOKUP('5 kg @'!$J$19,'DATOS @'!$J$122:$W$128,9,FALSE))*V34+(VLOOKUP('5 kg @'!$J$19,'DATOS @'!$J$122:$W$128,10,FALSE))</f>
        <v>#N/A</v>
      </c>
      <c r="W36" s="776" t="e">
        <f>W34+(VLOOKUP('5 kg @'!$J$19,'DATOS @'!$J$122:$W$128,9,FALSE))*W34+(VLOOKUP('5 kg @'!$J$19,'DATOS @'!$J$122:$W$128,10,FALSE))</f>
        <v>#N/A</v>
      </c>
    </row>
    <row r="37" spans="1:23" s="698" customFormat="1" ht="39.950000000000003" customHeight="1" thickBot="1" x14ac:dyDescent="0.3">
      <c r="A37" s="1257"/>
      <c r="B37" s="802" t="s">
        <v>412</v>
      </c>
      <c r="C37" s="774" t="e">
        <f>C35+(VLOOKUP('5 g @'!$J$19,'DATOS @'!$J$122:$W$128,9,FALSE))*C35+(VLOOKUP('5 g @'!$J$19,'DATOS @'!$J$122:$W$128,10,FALSE))</f>
        <v>#N/A</v>
      </c>
      <c r="D37" s="767" t="e">
        <f>D35+(VLOOKUP('5 g @'!$J$19,'DATOS @'!$J$122:$W$128,9,FALSE))*D35+(VLOOKUP('5 g @'!$J$19,'DATOS @'!$J$122:$W$128,10,FALSE))</f>
        <v>#N/A</v>
      </c>
      <c r="E37" s="768" t="e">
        <f>E35+(VLOOKUP('5 g @'!$J$19,'DATOS @'!$J$122:$W$128,9,FALSE))*E35+(VLOOKUP('5 g @'!$J$19,'DATOS @'!$J$122:$W$128,10,FALSE))</f>
        <v>#N/A</v>
      </c>
      <c r="G37" s="1257"/>
      <c r="H37" s="802" t="s">
        <v>412</v>
      </c>
      <c r="I37" s="774" t="e">
        <f>I35+(VLOOKUP('50 g @'!$J$19,'DATOS @'!$J$122:$W$128,9,FALSE))*I35+(VLOOKUP('50 g @'!$J$19,'DATOS @'!$J$122:$W$128,10,FALSE))</f>
        <v>#N/A</v>
      </c>
      <c r="J37" s="767" t="e">
        <f>J35+(VLOOKUP('50 g @'!$J$19,'DATOS @'!$J$122:$W$128,9,FALSE))*J35+(VLOOKUP('50 g @'!$J$19,'DATOS @'!$J$122:$W$128,10,FALSE))</f>
        <v>#N/A</v>
      </c>
      <c r="K37" s="768" t="e">
        <f>K35+(VLOOKUP('50 g @'!$J$19,'DATOS @'!$J$122:$W$128,9,FALSE))*K35+(VLOOKUP('50 g @'!$J$19,'DATOS @'!$J$122:$W$128,10,FALSE))</f>
        <v>#N/A</v>
      </c>
      <c r="M37" s="1257"/>
      <c r="N37" s="802" t="s">
        <v>412</v>
      </c>
      <c r="O37" s="774" t="e">
        <f>O35+(VLOOKUP('500 g @'!$J$19,'DATOS @'!$J$122:$W$128,9,FALSE))*O35+(VLOOKUP('500 g @'!$J$19,'DATOS @'!$J$122:$W$128,10,FALSE))</f>
        <v>#N/A</v>
      </c>
      <c r="P37" s="767" t="e">
        <f>P35+(VLOOKUP('500 g @'!$J$19,'DATOS @'!$J$122:$W$128,9,FALSE))*P35+(VLOOKUP('500 g @'!$J$19,'DATOS @'!$J$122:$W$128,10,FALSE))</f>
        <v>#N/A</v>
      </c>
      <c r="Q37" s="768" t="e">
        <f>Q35+(VLOOKUP('500 g @'!$J$19,'DATOS @'!$J$122:$W$128,9,FALSE))*Q35+(VLOOKUP('500 g @'!$J$19,'DATOS @'!$J$122:$W$128,10,FALSE))</f>
        <v>#N/A</v>
      </c>
      <c r="S37" s="1257"/>
      <c r="T37" s="802" t="s">
        <v>412</v>
      </c>
      <c r="U37" s="774" t="e">
        <f>U35+(VLOOKUP('5 kg @'!$J$19,'DATOS @'!$J$122:$W$128,9,FALSE))*U35+(VLOOKUP('5 kg @'!$J$19,'DATOS @'!$J$122:$W$128,10,FALSE))</f>
        <v>#N/A</v>
      </c>
      <c r="V37" s="767" t="e">
        <f>V35+(VLOOKUP('5 kg @'!$J$19,'DATOS @'!$J$122:$W$128,9,FALSE))*V35+(VLOOKUP('5 kg @'!$J$19,'DATOS @'!$J$122:$W$128,10,FALSE))</f>
        <v>#N/A</v>
      </c>
      <c r="W37" s="768" t="e">
        <f>W35+(VLOOKUP('5 kg @'!$J$19,'DATOS @'!$J$122:$W$128,9,FALSE))*W35+(VLOOKUP('5 kg @'!$J$19,'DATOS @'!$J$122:$W$128,10,FALSE))</f>
        <v>#N/A</v>
      </c>
    </row>
    <row r="38" spans="1:23" s="698" customFormat="1" ht="30" customHeight="1" x14ac:dyDescent="0.25"/>
    <row r="39" spans="1:23" s="698" customFormat="1" x14ac:dyDescent="0.25"/>
    <row r="40" spans="1:23" s="698" customFormat="1" x14ac:dyDescent="0.25"/>
    <row r="41" spans="1:23" s="698" customFormat="1" x14ac:dyDescent="0.25"/>
    <row r="42" spans="1:23" s="698" customFormat="1" x14ac:dyDescent="0.25"/>
    <row r="43" spans="1:23" s="698" customFormat="1" x14ac:dyDescent="0.25"/>
  </sheetData>
  <sheetProtection password="CF5C" sheet="1" objects="1" scenarios="1"/>
  <mergeCells count="35">
    <mergeCell ref="Y7:Y10"/>
    <mergeCell ref="A16:A19"/>
    <mergeCell ref="G16:G19"/>
    <mergeCell ref="M16:M19"/>
    <mergeCell ref="S16:S19"/>
    <mergeCell ref="A14:E14"/>
    <mergeCell ref="G14:K14"/>
    <mergeCell ref="A7:A10"/>
    <mergeCell ref="A2:AC3"/>
    <mergeCell ref="A5:E5"/>
    <mergeCell ref="G5:K5"/>
    <mergeCell ref="M5:Q5"/>
    <mergeCell ref="S5:W5"/>
    <mergeCell ref="Y5:AC5"/>
    <mergeCell ref="S34:S37"/>
    <mergeCell ref="M34:M37"/>
    <mergeCell ref="G34:G37"/>
    <mergeCell ref="A34:A37"/>
    <mergeCell ref="G7:G10"/>
    <mergeCell ref="M7:M10"/>
    <mergeCell ref="S7:S10"/>
    <mergeCell ref="A23:E23"/>
    <mergeCell ref="G23:K23"/>
    <mergeCell ref="M23:Q23"/>
    <mergeCell ref="S23:W23"/>
    <mergeCell ref="A32:E32"/>
    <mergeCell ref="G32:K32"/>
    <mergeCell ref="G25:G28"/>
    <mergeCell ref="M25:M28"/>
    <mergeCell ref="M32:Q32"/>
    <mergeCell ref="S32:W32"/>
    <mergeCell ref="A25:A28"/>
    <mergeCell ref="M14:Q14"/>
    <mergeCell ref="S14:W14"/>
    <mergeCell ref="S25:S28"/>
  </mergeCells>
  <pageMargins left="0.70866141732283472" right="0.70866141732283472" top="0.74803149606299213" bottom="0.74803149606299213" header="0.31496062992125984" footer="0.31496062992125984"/>
  <pageSetup scale="20" orientation="portrait" r:id="rId1"/>
  <headerFooter>
    <oddFooter xml:space="preserve">&amp;RRT03-F13 Vr.11 (2020-04-13)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14"/>
  <sheetViews>
    <sheetView showGridLines="0" view="pageBreakPreview" topLeftCell="A40" zoomScale="80" zoomScaleNormal="60" zoomScaleSheetLayoutView="80" workbookViewId="0">
      <selection activeCell="A22" sqref="A22:J2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38"/>
    </row>
    <row r="7" spans="1:16" ht="31.5" customHeight="1" x14ac:dyDescent="0.2">
      <c r="A7" s="24" t="s">
        <v>21</v>
      </c>
      <c r="B7" s="25" t="e">
        <f>VLOOKUP($E$6,'DATOS @'!N10:AA61,2,FALSE)</f>
        <v>#N/A</v>
      </c>
      <c r="C7" s="26" t="s">
        <v>10</v>
      </c>
      <c r="D7" s="27" t="e">
        <f>VLOOKUP($E$6,'DATOS @'!N10:AA61,3,FALSE)</f>
        <v>#N/A</v>
      </c>
      <c r="E7" s="28"/>
      <c r="F7" s="24" t="s">
        <v>21</v>
      </c>
      <c r="G7" s="25"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1277" t="s">
        <v>67</v>
      </c>
      <c r="G11" s="12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959" t="s">
        <v>241</v>
      </c>
      <c r="B16" s="960"/>
      <c r="C16" s="705" t="e">
        <f>VLOOKUP($E$6,'DATOS @'!N10:AA61,14,FALSE)</f>
        <v>#N/A</v>
      </c>
      <c r="D16" s="706"/>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76">
        <v>1</v>
      </c>
      <c r="D27" s="476">
        <v>2</v>
      </c>
      <c r="E27" s="476">
        <v>3</v>
      </c>
      <c r="F27" s="154">
        <v>4</v>
      </c>
      <c r="G27" s="940" t="e">
        <f>VLOOKUP($H$25,'DATOS @'!$V$109:$AA$113,2,FALSE)</f>
        <v>#N/A</v>
      </c>
      <c r="H27" s="941"/>
    </row>
    <row r="28" spans="1:11" s="51" customFormat="1" ht="31.5" customHeight="1" x14ac:dyDescent="0.2">
      <c r="A28" s="922" t="s">
        <v>33</v>
      </c>
      <c r="B28" s="185" t="s">
        <v>0</v>
      </c>
      <c r="C28" s="500"/>
      <c r="D28" s="500"/>
      <c r="E28" s="500"/>
      <c r="F28" s="501"/>
      <c r="G28" s="50"/>
      <c r="H28" s="50"/>
      <c r="I28" s="50"/>
      <c r="J28" s="50"/>
    </row>
    <row r="29" spans="1:11" s="51" customFormat="1" ht="31.5" customHeight="1" x14ac:dyDescent="0.2">
      <c r="A29" s="923"/>
      <c r="B29" s="116" t="s">
        <v>2</v>
      </c>
      <c r="C29" s="502"/>
      <c r="D29" s="502"/>
      <c r="E29" s="502"/>
      <c r="F29" s="503"/>
      <c r="G29" s="50"/>
      <c r="H29" s="50"/>
      <c r="I29" s="50"/>
      <c r="J29" s="50"/>
    </row>
    <row r="30" spans="1:11" s="51" customFormat="1" ht="31.5" customHeight="1" x14ac:dyDescent="0.2">
      <c r="A30" s="923"/>
      <c r="B30" s="116" t="s">
        <v>2</v>
      </c>
      <c r="C30" s="502"/>
      <c r="D30" s="502"/>
      <c r="E30" s="502"/>
      <c r="F30" s="503"/>
      <c r="G30" s="50"/>
      <c r="H30" s="50"/>
      <c r="I30" s="50"/>
      <c r="J30" s="50"/>
    </row>
    <row r="31" spans="1:11" s="51" customFormat="1" ht="31.5" customHeight="1" thickBot="1" x14ac:dyDescent="0.25">
      <c r="A31" s="924"/>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517"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869"/>
      <c r="I75" s="498"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3">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B112"/>
  <sheetViews>
    <sheetView showGridLines="0" view="pageBreakPreview" topLeftCell="A56" zoomScale="80" zoomScaleNormal="100" zoomScaleSheetLayoutView="80" workbookViewId="0">
      <selection activeCell="I97" sqref="I97:J97"/>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198"/>
      <c r="B1" s="1198"/>
      <c r="C1" s="1198"/>
      <c r="D1" s="1198"/>
      <c r="E1" s="1198"/>
      <c r="F1" s="1198"/>
      <c r="G1" s="1198"/>
      <c r="H1" s="1198"/>
      <c r="I1" s="1198"/>
      <c r="J1" s="1198"/>
    </row>
    <row r="2" spans="1:10" ht="20.100000000000001" customHeight="1" x14ac:dyDescent="0.2">
      <c r="A2" s="611"/>
      <c r="B2" s="611"/>
      <c r="C2" s="611"/>
      <c r="D2" s="611"/>
      <c r="E2" s="611"/>
      <c r="F2" s="611"/>
    </row>
    <row r="3" spans="1:10" ht="35.1" customHeight="1" x14ac:dyDescent="0.25">
      <c r="A3" s="611"/>
      <c r="B3" s="611"/>
      <c r="C3" s="611"/>
      <c r="D3" s="611"/>
      <c r="E3" s="611"/>
      <c r="F3" s="611"/>
      <c r="G3" s="1180" t="s">
        <v>24</v>
      </c>
      <c r="H3" s="1180"/>
      <c r="I3" s="1181">
        <f>'DATOS @'!J24</f>
        <v>0</v>
      </c>
      <c r="J3" s="1181"/>
    </row>
    <row r="4" spans="1:10" ht="20.100000000000001" customHeight="1" x14ac:dyDescent="0.25">
      <c r="A4" s="677"/>
      <c r="B4" s="677"/>
      <c r="C4" s="677"/>
      <c r="D4" s="677"/>
      <c r="E4" s="677"/>
      <c r="F4" s="677"/>
      <c r="G4" s="676"/>
      <c r="H4" s="676"/>
      <c r="I4" s="678"/>
      <c r="J4" s="678"/>
    </row>
    <row r="5" spans="1:10" ht="23.1" customHeight="1" x14ac:dyDescent="0.25">
      <c r="A5" s="1199" t="s">
        <v>6</v>
      </c>
      <c r="B5" s="1199"/>
      <c r="C5" s="1199"/>
      <c r="D5" s="612"/>
      <c r="E5" s="612"/>
      <c r="G5" s="1180"/>
      <c r="H5" s="1180"/>
    </row>
    <row r="6" spans="1:10" ht="20.100000000000001" customHeight="1" x14ac:dyDescent="0.2">
      <c r="A6" s="613"/>
      <c r="B6" s="612"/>
      <c r="C6" s="612"/>
      <c r="D6" s="612"/>
      <c r="E6" s="612"/>
      <c r="F6" s="612"/>
    </row>
    <row r="7" spans="1:10" ht="23.1" customHeight="1" x14ac:dyDescent="0.2">
      <c r="A7" s="1170" t="s">
        <v>335</v>
      </c>
      <c r="B7" s="1170"/>
      <c r="D7" s="1172">
        <f>'DATOS @'!E24</f>
        <v>0</v>
      </c>
      <c r="E7" s="1172"/>
      <c r="F7" s="1172"/>
      <c r="G7" s="1172"/>
      <c r="H7" s="1172"/>
      <c r="I7" s="1172"/>
      <c r="J7" s="1172"/>
    </row>
    <row r="8" spans="1:10" ht="30.75" customHeight="1" x14ac:dyDescent="0.2">
      <c r="A8" s="1170" t="s">
        <v>336</v>
      </c>
      <c r="B8" s="1170"/>
      <c r="C8" s="614"/>
      <c r="D8" s="1172">
        <f>'DATOS @'!F24</f>
        <v>0</v>
      </c>
      <c r="E8" s="1172"/>
      <c r="F8" s="1172"/>
      <c r="G8" s="1172"/>
      <c r="H8" s="1172"/>
      <c r="I8" s="1172"/>
      <c r="J8" s="1172"/>
    </row>
    <row r="9" spans="1:10" ht="23.1" customHeight="1" x14ac:dyDescent="0.2">
      <c r="A9" s="1170" t="s">
        <v>337</v>
      </c>
      <c r="B9" s="1170"/>
      <c r="D9" s="1172">
        <f>'DATOS @'!C24</f>
        <v>0</v>
      </c>
      <c r="E9" s="1172"/>
      <c r="F9" s="1172"/>
      <c r="G9" s="1172"/>
    </row>
    <row r="10" spans="1:10" ht="20.100000000000001" customHeight="1" x14ac:dyDescent="0.2">
      <c r="A10" s="615"/>
      <c r="B10" s="615"/>
      <c r="D10" s="615"/>
      <c r="E10" s="615"/>
      <c r="F10" s="612"/>
    </row>
    <row r="11" spans="1:10" ht="23.1" customHeight="1" x14ac:dyDescent="0.2">
      <c r="A11" s="1170" t="s">
        <v>338</v>
      </c>
      <c r="B11" s="1170"/>
      <c r="C11" s="1170"/>
      <c r="D11" s="1173">
        <f>'DATOS @'!D24</f>
        <v>0</v>
      </c>
      <c r="E11" s="1173"/>
      <c r="F11" s="1174" t="s">
        <v>339</v>
      </c>
      <c r="G11" s="1174"/>
      <c r="H11" s="1174"/>
      <c r="I11" s="1175" t="e">
        <f>'5 kg @ (C)'!E4</f>
        <v>#N/A</v>
      </c>
      <c r="J11" s="1175"/>
    </row>
    <row r="12" spans="1:10" ht="20.100000000000001" customHeight="1" x14ac:dyDescent="0.2">
      <c r="A12" s="612"/>
      <c r="B12" s="612"/>
      <c r="C12" s="612"/>
      <c r="D12" s="612"/>
      <c r="E12" s="612"/>
      <c r="F12" s="612"/>
    </row>
    <row r="13" spans="1:10" ht="23.1" customHeight="1" x14ac:dyDescent="0.2">
      <c r="A13" s="1177" t="s">
        <v>278</v>
      </c>
      <c r="B13" s="1177"/>
      <c r="C13" s="1177"/>
      <c r="D13" s="1177"/>
      <c r="E13" s="1177"/>
      <c r="F13" s="1177"/>
      <c r="G13" s="1177"/>
      <c r="H13" s="1177"/>
      <c r="I13" s="1177"/>
      <c r="J13" s="1177"/>
    </row>
    <row r="14" spans="1:10" ht="20.100000000000001" customHeight="1" x14ac:dyDescent="0.2">
      <c r="A14" s="616"/>
      <c r="B14" s="616"/>
      <c r="C14" s="616"/>
      <c r="D14" s="616"/>
      <c r="E14" s="616"/>
      <c r="F14" s="612"/>
    </row>
    <row r="15" spans="1:10" ht="23.1" customHeight="1" x14ac:dyDescent="0.2">
      <c r="A15" s="1170" t="s">
        <v>340</v>
      </c>
      <c r="B15" s="1170"/>
      <c r="C15" s="1170"/>
      <c r="D15" s="1178" t="s">
        <v>390</v>
      </c>
      <c r="E15" s="1178"/>
      <c r="F15" s="1178"/>
      <c r="G15" s="1178"/>
      <c r="H15" s="1178"/>
      <c r="I15" s="1178"/>
      <c r="J15" s="1178"/>
    </row>
    <row r="16" spans="1:10" ht="23.1" customHeight="1" x14ac:dyDescent="0.2">
      <c r="A16" s="1170" t="s">
        <v>341</v>
      </c>
      <c r="B16" s="1170"/>
      <c r="C16" s="1170"/>
      <c r="D16" s="1176">
        <f>'DATOS @'!D54</f>
        <v>0</v>
      </c>
      <c r="E16" s="1176"/>
      <c r="F16" s="1176"/>
      <c r="G16" s="1176"/>
      <c r="H16" s="613"/>
      <c r="I16" s="613"/>
      <c r="J16" s="613"/>
    </row>
    <row r="17" spans="1:10" ht="23.1" customHeight="1" x14ac:dyDescent="0.2">
      <c r="A17" s="1170" t="s">
        <v>342</v>
      </c>
      <c r="B17" s="1170"/>
      <c r="C17" s="1170"/>
      <c r="D17" s="1171">
        <f>'DATOS @'!E54</f>
        <v>0</v>
      </c>
      <c r="E17" s="1171"/>
      <c r="F17" s="1171"/>
      <c r="G17" s="1171"/>
      <c r="H17" s="613"/>
      <c r="I17" s="613"/>
      <c r="J17" s="613"/>
    </row>
    <row r="18" spans="1:10" ht="23.1" customHeight="1" x14ac:dyDescent="0.2">
      <c r="A18" s="1170" t="s">
        <v>11</v>
      </c>
      <c r="B18" s="1170"/>
      <c r="C18" s="1170"/>
      <c r="D18" s="1231">
        <f>'DATOS @'!C54</f>
        <v>0</v>
      </c>
      <c r="E18" s="1231"/>
      <c r="F18" s="1175"/>
      <c r="G18" s="1175"/>
    </row>
    <row r="19" spans="1:10" ht="20.100000000000001" customHeight="1" x14ac:dyDescent="0.2">
      <c r="A19" s="615"/>
      <c r="B19" s="615"/>
      <c r="C19" s="615"/>
      <c r="D19" s="617"/>
      <c r="E19" s="613"/>
      <c r="F19" s="613"/>
      <c r="G19" s="613"/>
    </row>
    <row r="20" spans="1:10" ht="23.1" customHeight="1" x14ac:dyDescent="0.2">
      <c r="A20" s="1170" t="s">
        <v>12</v>
      </c>
      <c r="B20" s="1170"/>
      <c r="C20" s="1170"/>
      <c r="D20" s="1170"/>
      <c r="E20" s="1170"/>
      <c r="F20" s="1223">
        <f>'DATOS @'!C59</f>
        <v>17</v>
      </c>
      <c r="G20" s="1223"/>
      <c r="H20" s="1223"/>
      <c r="I20" s="1223"/>
      <c r="J20" s="1223"/>
    </row>
    <row r="21" spans="1:10" ht="20.100000000000001" customHeight="1" x14ac:dyDescent="0.2">
      <c r="A21" s="615"/>
      <c r="B21" s="615"/>
      <c r="C21" s="615"/>
      <c r="D21" s="615"/>
      <c r="E21" s="615"/>
      <c r="F21" s="615"/>
      <c r="G21" s="612"/>
    </row>
    <row r="22" spans="1:10" ht="23.1" customHeight="1" x14ac:dyDescent="0.2">
      <c r="A22" s="1199" t="s">
        <v>236</v>
      </c>
      <c r="B22" s="1199"/>
      <c r="C22" s="1199"/>
      <c r="D22" s="1199"/>
      <c r="E22" s="1199"/>
      <c r="F22" s="1199"/>
    </row>
    <row r="23" spans="1:10" ht="23.1" customHeight="1" x14ac:dyDescent="0.2">
      <c r="A23" s="1206" t="str">
        <f>'DATOS @'!G7</f>
        <v>Laboratorios de calibración de masa y volumen de la SIC, avenida carrera 50 # 26-55, int 2, INM piso 5.</v>
      </c>
      <c r="B23" s="1206"/>
      <c r="C23" s="1206"/>
      <c r="D23" s="1206"/>
      <c r="E23" s="1206"/>
      <c r="F23" s="1206"/>
      <c r="G23" s="1206"/>
      <c r="H23" s="1206"/>
      <c r="I23" s="1206"/>
      <c r="J23" s="1206"/>
    </row>
    <row r="24" spans="1:10" ht="20.100000000000001" customHeight="1" x14ac:dyDescent="0.2">
      <c r="B24" s="1199"/>
      <c r="C24" s="1199"/>
      <c r="D24" s="1199"/>
      <c r="E24" s="1199"/>
      <c r="F24" s="616"/>
      <c r="G24" s="613"/>
    </row>
    <row r="25" spans="1:10" ht="23.1" customHeight="1" x14ac:dyDescent="0.2">
      <c r="A25" s="1199" t="s">
        <v>237</v>
      </c>
      <c r="B25" s="1199"/>
      <c r="C25" s="1199"/>
      <c r="D25" s="1199"/>
      <c r="E25" s="1205">
        <f>'DATOS @'!I24</f>
        <v>0</v>
      </c>
      <c r="F25" s="120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87" t="s">
        <v>281</v>
      </c>
      <c r="B27" s="1187"/>
      <c r="C27" s="1187"/>
      <c r="D27" s="1187"/>
      <c r="E27" s="1187"/>
      <c r="F27" s="1187"/>
      <c r="G27" s="1187"/>
      <c r="H27" s="1187"/>
      <c r="I27" s="1187"/>
      <c r="J27" s="1187"/>
    </row>
    <row r="28" spans="1:10" ht="20.100000000000001" customHeight="1" x14ac:dyDescent="0.2">
      <c r="A28" s="620"/>
      <c r="B28" s="620"/>
      <c r="C28" s="620"/>
      <c r="D28" s="620"/>
      <c r="G28" s="612"/>
    </row>
    <row r="29" spans="1:10" ht="35.1" customHeight="1" x14ac:dyDescent="0.2">
      <c r="A29" s="1249" t="s">
        <v>343</v>
      </c>
      <c r="B29" s="1249"/>
      <c r="C29" s="1249"/>
      <c r="D29" s="1249"/>
      <c r="E29" s="1249"/>
      <c r="F29" s="1249"/>
      <c r="G29" s="1249"/>
      <c r="H29" s="1249"/>
      <c r="I29" s="1249"/>
      <c r="J29" s="1249"/>
    </row>
    <row r="30" spans="1:10" ht="120" customHeight="1" x14ac:dyDescent="0.2">
      <c r="A30" s="1189"/>
      <c r="B30" s="1189"/>
      <c r="C30" s="1189"/>
      <c r="D30" s="1189"/>
      <c r="E30" s="1189"/>
      <c r="F30" s="1189"/>
      <c r="G30" s="1189"/>
      <c r="H30" s="1189"/>
      <c r="I30" s="1189"/>
      <c r="J30" s="1189"/>
    </row>
    <row r="31" spans="1:10" ht="20.100000000000001" customHeight="1" x14ac:dyDescent="0.2"/>
    <row r="32" spans="1:10" ht="35.1" customHeight="1" x14ac:dyDescent="0.25">
      <c r="G32" s="1180" t="s">
        <v>24</v>
      </c>
      <c r="H32" s="1180"/>
      <c r="I32" s="1181">
        <f>I3</f>
        <v>0</v>
      </c>
      <c r="J32" s="1181"/>
    </row>
    <row r="33" spans="1:10" ht="20.100000000000001" customHeight="1" x14ac:dyDescent="0.25">
      <c r="G33" s="619"/>
      <c r="H33" s="619"/>
      <c r="I33" s="621"/>
      <c r="J33" s="621"/>
    </row>
    <row r="34" spans="1:10" ht="23.1" customHeight="1" x14ac:dyDescent="0.2">
      <c r="A34" s="1187" t="s">
        <v>315</v>
      </c>
      <c r="B34" s="1187"/>
      <c r="C34" s="1187"/>
      <c r="D34" s="1187"/>
      <c r="E34" s="1187"/>
      <c r="F34" s="1187"/>
      <c r="G34" s="1187"/>
      <c r="H34" s="1187"/>
      <c r="I34" s="1187"/>
      <c r="J34" s="1187"/>
    </row>
    <row r="35" spans="1:10" ht="20.100000000000001" customHeight="1" x14ac:dyDescent="0.2">
      <c r="A35" s="1248"/>
      <c r="B35" s="1248"/>
      <c r="C35" s="1248"/>
      <c r="D35" s="1248"/>
      <c r="E35" s="1248"/>
      <c r="F35" s="1248"/>
      <c r="G35" s="1248"/>
      <c r="H35" s="1248"/>
      <c r="I35" s="1248"/>
      <c r="J35" s="1248"/>
    </row>
    <row r="36" spans="1:10" ht="20.100000000000001" customHeight="1" thickBot="1" x14ac:dyDescent="0.25">
      <c r="A36" s="622"/>
      <c r="B36" s="622"/>
      <c r="C36" s="622"/>
      <c r="D36" s="622"/>
      <c r="E36" s="622"/>
      <c r="F36" s="622"/>
      <c r="G36" s="622"/>
      <c r="J36" s="673"/>
    </row>
    <row r="37" spans="1:10" ht="21.75" customHeight="1" thickBot="1" x14ac:dyDescent="0.25">
      <c r="A37" s="1224" t="s">
        <v>289</v>
      </c>
      <c r="B37" s="1225"/>
      <c r="C37" s="1224" t="s">
        <v>249</v>
      </c>
      <c r="D37" s="1225"/>
      <c r="E37" s="1224" t="s">
        <v>250</v>
      </c>
      <c r="F37" s="1225"/>
      <c r="G37" s="1228" t="s">
        <v>251</v>
      </c>
      <c r="H37" s="1229"/>
      <c r="I37" s="1229"/>
      <c r="J37" s="1230"/>
    </row>
    <row r="38" spans="1:10" ht="39.950000000000003" customHeight="1" thickBot="1" x14ac:dyDescent="0.25">
      <c r="A38" s="1226"/>
      <c r="B38" s="1227"/>
      <c r="C38" s="1226"/>
      <c r="D38" s="1227"/>
      <c r="E38" s="1226"/>
      <c r="F38" s="1227"/>
      <c r="G38" s="1244" t="s">
        <v>252</v>
      </c>
      <c r="H38" s="1245"/>
      <c r="I38" s="1246" t="s">
        <v>391</v>
      </c>
      <c r="J38" s="1247"/>
    </row>
    <row r="39" spans="1:10" ht="39.950000000000003" customHeight="1" thickBot="1" x14ac:dyDescent="0.25">
      <c r="A39" s="1238" t="str">
        <f>D15</f>
        <v>Pesa de 5 kg</v>
      </c>
      <c r="B39" s="1239"/>
      <c r="C39" s="1240" t="s">
        <v>5</v>
      </c>
      <c r="D39" s="1241"/>
      <c r="E39" s="1242" t="e">
        <f>VLOOKUP($J$36,'DATOS @'!B123:G133,1,FALSE)</f>
        <v>#N/A</v>
      </c>
      <c r="F39" s="1243"/>
      <c r="G39" s="624" t="e">
        <f>VLOOKUP($J$36,'DATOS @'!B123:G134,3,FALSE)</f>
        <v>#N/A</v>
      </c>
      <c r="H39" s="625" t="s">
        <v>244</v>
      </c>
      <c r="I39" s="626" t="e">
        <f>VLOOKUP($J$36,'DATOS @'!B123:G133,5,FALSE)</f>
        <v>#N/A</v>
      </c>
      <c r="J39" s="627" t="s">
        <v>141</v>
      </c>
    </row>
    <row r="40" spans="1:10" ht="39.950000000000003" hidden="1" customHeight="1" thickBot="1" x14ac:dyDescent="0.25">
      <c r="A40" s="1211"/>
      <c r="B40" s="1212"/>
      <c r="C40" s="1211"/>
      <c r="D40" s="1236"/>
      <c r="E40" s="1237"/>
      <c r="F40" s="1212"/>
      <c r="G40" s="628"/>
      <c r="H40" s="629"/>
      <c r="I40" s="628"/>
      <c r="J40" s="630"/>
    </row>
    <row r="41" spans="1:10" ht="20.100000000000001" customHeight="1" x14ac:dyDescent="0.2"/>
    <row r="42" spans="1:10" ht="23.1" customHeight="1" x14ac:dyDescent="0.2">
      <c r="A42" s="1187" t="s">
        <v>290</v>
      </c>
      <c r="B42" s="1187"/>
      <c r="C42" s="1187"/>
      <c r="D42" s="1187"/>
      <c r="E42" s="1187"/>
      <c r="F42" s="1187"/>
      <c r="G42" s="1187"/>
      <c r="H42" s="1187"/>
      <c r="I42" s="1187"/>
      <c r="J42" s="1187"/>
    </row>
    <row r="43" spans="1:10" ht="20.100000000000001" customHeight="1" x14ac:dyDescent="0.2">
      <c r="A43" s="631"/>
    </row>
    <row r="44" spans="1:10" ht="15" customHeight="1" x14ac:dyDescent="0.2">
      <c r="A44" s="1209" t="s">
        <v>279</v>
      </c>
      <c r="B44" s="1209"/>
      <c r="C44" s="1209"/>
      <c r="D44" s="1209"/>
      <c r="E44" s="1209"/>
      <c r="F44" s="1209"/>
      <c r="G44" s="1209"/>
      <c r="H44" s="1209"/>
      <c r="I44" s="1209"/>
      <c r="J44" s="1209"/>
    </row>
    <row r="45" spans="1:10" ht="15" customHeight="1" x14ac:dyDescent="0.2">
      <c r="A45" s="1209"/>
      <c r="B45" s="1209"/>
      <c r="C45" s="1209"/>
      <c r="D45" s="1209"/>
      <c r="E45" s="1209"/>
      <c r="F45" s="1209"/>
      <c r="G45" s="1209"/>
      <c r="H45" s="1209"/>
      <c r="I45" s="1209"/>
      <c r="J45" s="1209"/>
    </row>
    <row r="46" spans="1:10" ht="15" customHeight="1" x14ac:dyDescent="0.2">
      <c r="A46" s="1209"/>
      <c r="B46" s="1209"/>
      <c r="C46" s="1209"/>
      <c r="D46" s="1209"/>
      <c r="E46" s="1209"/>
      <c r="F46" s="1209"/>
      <c r="G46" s="1209"/>
      <c r="H46" s="1209"/>
      <c r="I46" s="1209"/>
      <c r="J46" s="120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79" t="s">
        <v>13</v>
      </c>
      <c r="B48" s="1279"/>
      <c r="C48" s="1279"/>
      <c r="D48" s="633" t="s">
        <v>21</v>
      </c>
      <c r="E48" s="633" t="s">
        <v>10</v>
      </c>
      <c r="F48" s="634" t="s">
        <v>240</v>
      </c>
      <c r="G48" s="1279" t="s">
        <v>14</v>
      </c>
      <c r="H48" s="1279"/>
      <c r="I48" s="1279" t="s">
        <v>8</v>
      </c>
      <c r="J48" s="1279"/>
    </row>
    <row r="49" spans="1:1022 1031:2042 2051:3072 3081:4092 4101:5112 5121:6142 6151:7162 7171:8192 8201:9212 9221:10232 10241:11262 11271:12282 12291:13312 13321:14332 14341:15352 15361:16382" ht="33" customHeight="1" thickBot="1" x14ac:dyDescent="0.25">
      <c r="A49" s="1280" t="str">
        <f>D15</f>
        <v>Pesa de 5 kg</v>
      </c>
      <c r="B49" s="1281"/>
      <c r="C49" s="1281"/>
      <c r="D49" s="707" t="e">
        <f>'5 kg @ (C)'!B7</f>
        <v>#N/A</v>
      </c>
      <c r="E49" s="708" t="e">
        <f>'5 kg @ (C)'!D7</f>
        <v>#N/A</v>
      </c>
      <c r="F49" s="709" t="e">
        <f>'5 kg @ (C)'!C16</f>
        <v>#N/A</v>
      </c>
      <c r="G49" s="1282" t="e">
        <f>'5 kg @ (C)'!B9</f>
        <v>#N/A</v>
      </c>
      <c r="H49" s="1283"/>
      <c r="I49" s="1284" t="e">
        <f>'5 kg @ (C)'!D9</f>
        <v>#N/A</v>
      </c>
      <c r="J49" s="1284"/>
    </row>
    <row r="50" spans="1:1022 1031:2042 2051:3072 3081:4092 4101:5112 5121:6142 6151:7162 7171:8192 8201:9212 9221:10232 10241:11262 11271:12282 12291:13312 13321:14332 14341:15352 15361:16382" ht="20.100000000000001"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3.1" customHeight="1" x14ac:dyDescent="0.2">
      <c r="A51" s="1179" t="s">
        <v>282</v>
      </c>
      <c r="B51" s="1179"/>
      <c r="C51" s="1179"/>
      <c r="D51" s="1179"/>
      <c r="E51" s="1179"/>
      <c r="F51" s="1179"/>
      <c r="G51" s="1179"/>
      <c r="H51" s="1179"/>
      <c r="I51" s="1179"/>
      <c r="J51" s="1179"/>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30" customHeight="1" x14ac:dyDescent="0.2">
      <c r="A53" s="1208" t="s">
        <v>316</v>
      </c>
      <c r="B53" s="1208"/>
      <c r="C53" s="1208"/>
      <c r="D53" s="1208"/>
      <c r="E53" s="1208"/>
      <c r="F53" s="1208"/>
      <c r="G53" s="1208"/>
      <c r="H53" s="1208"/>
      <c r="I53" s="1208"/>
      <c r="J53" s="1208"/>
    </row>
    <row r="54" spans="1:1022 1031:2042 2051:3072 3081:4092 4101:5112 5121:6142 6151:7162 7171:8192 8201:9212 9221:10232 10241:11262 11271:12282 12291:13312 13321:14332 14341:15352 15361:16382" ht="30" customHeight="1" x14ac:dyDescent="0.2">
      <c r="A54" s="1208"/>
      <c r="B54" s="1208"/>
      <c r="C54" s="1208"/>
      <c r="D54" s="1208"/>
      <c r="E54" s="1208"/>
      <c r="F54" s="1208"/>
      <c r="G54" s="1208"/>
      <c r="H54" s="1208"/>
      <c r="I54" s="1208"/>
      <c r="J54" s="1208"/>
    </row>
    <row r="55" spans="1:1022 1031:2042 2051:3072 3081:4092 4101:5112 5121:6142 6151:7162 7171:8192 8201:9212 9221:10232 10241:11262 11271:12282 12291:13312 13321:14332 14341:15352 15361:16382" ht="20.100000000000001"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89"/>
      <c r="B56" s="1189"/>
      <c r="C56" s="1189"/>
      <c r="D56" s="1189"/>
      <c r="E56" s="1189"/>
      <c r="F56" s="1189"/>
      <c r="G56" s="1189"/>
      <c r="H56" s="1189"/>
      <c r="I56" s="1189"/>
      <c r="J56" s="1189"/>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180" t="s">
        <v>24</v>
      </c>
      <c r="H58" s="1180"/>
      <c r="I58" s="1190">
        <f>I3</f>
        <v>0</v>
      </c>
      <c r="J58" s="1190"/>
    </row>
    <row r="59" spans="1:1022 1031:2042 2051:3072 3081:4092 4101:5112 5121:6142 6151:7162 7171:8192 8201:9212 9221:10232 10241:11262 11271:12282 12291:13312 13321:14332 14341:15352 15361:16382" ht="23.1" customHeight="1" x14ac:dyDescent="0.2">
      <c r="A59" s="1179" t="s">
        <v>283</v>
      </c>
      <c r="B59" s="1179"/>
      <c r="C59" s="1179"/>
      <c r="D59" s="1179"/>
      <c r="E59" s="1179"/>
      <c r="F59" s="1179"/>
      <c r="G59" s="1179"/>
      <c r="H59" s="1179"/>
      <c r="I59" s="1179"/>
      <c r="J59" s="1179"/>
    </row>
    <row r="60" spans="1:1022 1031:2042 2051:3072 3081:4092 4101:5112 5121:6142 6151:7162 7171:8192 8201:9212 9221:10232 10241:11262 11271:12282 12291:13312 13321:14332 14341:15352 15361:16382" ht="20.100000000000001"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13" t="s">
        <v>4</v>
      </c>
      <c r="B61" s="1200" t="s">
        <v>365</v>
      </c>
      <c r="C61" s="1201" t="s">
        <v>297</v>
      </c>
      <c r="D61" s="1285"/>
      <c r="E61" s="1286" t="s">
        <v>426</v>
      </c>
      <c r="F61" s="1200" t="s">
        <v>323</v>
      </c>
      <c r="G61" s="1200" t="s">
        <v>395</v>
      </c>
      <c r="H61" s="1200"/>
      <c r="I61" s="1201"/>
      <c r="J61" s="841" t="s">
        <v>59</v>
      </c>
    </row>
    <row r="62" spans="1:1022 1031:2042 2051:3072 3081:4092 4101:5112 5121:6142 6151:7162 7171:8192 8201:9212 9221:10232 10241:11262 11271:12282 12291:13312 13321:14332 14341:15352 15361:16382" ht="52.5" customHeight="1" x14ac:dyDescent="0.2">
      <c r="A62" s="1214"/>
      <c r="B62" s="1215"/>
      <c r="C62" s="839" t="s">
        <v>300</v>
      </c>
      <c r="D62" s="839" t="s">
        <v>322</v>
      </c>
      <c r="E62" s="1287"/>
      <c r="F62" s="1215"/>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x14ac:dyDescent="0.2">
      <c r="A63" s="640">
        <v>1</v>
      </c>
      <c r="B63" s="715" t="e">
        <f>'5 kg @ (C)'!$I$8</f>
        <v>#N/A</v>
      </c>
      <c r="C63" s="843" t="str">
        <f>'DATOS @'!B52</f>
        <v>5 kg</v>
      </c>
      <c r="D63" s="716" t="e">
        <f>'5 kg @ (C)'!$F$74</f>
        <v>#N/A</v>
      </c>
      <c r="E63" s="850">
        <f>'DATOS @'!W97</f>
        <v>80</v>
      </c>
      <c r="F63" s="850">
        <f>'DATOS @'!X97</f>
        <v>250</v>
      </c>
      <c r="G63" s="714" t="e">
        <f>'5 kg @ (C)'!$C$50</f>
        <v>#DIV/0!</v>
      </c>
      <c r="H63" s="714" t="e">
        <f>'5 kg @ (C)'!$D$50</f>
        <v>#DIV/0!</v>
      </c>
      <c r="I63" s="714" t="e">
        <f>'5 kg @ (C)'!$E$50</f>
        <v>#DIV/0!</v>
      </c>
      <c r="J63" s="644"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7.95" customHeight="1" x14ac:dyDescent="0.2">
      <c r="A66" s="660"/>
      <c r="B66" s="659"/>
      <c r="C66" s="661"/>
      <c r="D66" s="662"/>
      <c r="E66" s="662"/>
      <c r="F66" s="661"/>
    </row>
    <row r="67" spans="1:10" ht="35.1" customHeight="1" x14ac:dyDescent="0.25">
      <c r="A67" s="660"/>
      <c r="B67" s="659"/>
      <c r="C67" s="661"/>
      <c r="D67" s="662"/>
      <c r="E67" s="662"/>
      <c r="F67" s="661"/>
      <c r="G67" s="1220" t="s">
        <v>24</v>
      </c>
      <c r="H67" s="1220"/>
      <c r="I67" s="1221">
        <f>I3</f>
        <v>0</v>
      </c>
      <c r="J67" s="1221"/>
    </row>
    <row r="68" spans="1:10" ht="20.100000000000001" customHeight="1" x14ac:dyDescent="0.25">
      <c r="A68" s="660"/>
      <c r="B68" s="659"/>
      <c r="C68" s="661"/>
      <c r="D68" s="662"/>
      <c r="E68" s="662"/>
      <c r="F68" s="661"/>
      <c r="G68" s="663"/>
      <c r="H68" s="663"/>
      <c r="I68" s="664"/>
      <c r="J68" s="664"/>
    </row>
    <row r="69" spans="1:10" ht="27.95" customHeight="1" x14ac:dyDescent="0.2">
      <c r="A69" s="1202" t="s">
        <v>346</v>
      </c>
      <c r="B69" s="1202"/>
      <c r="C69" s="1202"/>
      <c r="D69" s="1202"/>
      <c r="E69" s="1202"/>
      <c r="F69" s="1202"/>
      <c r="G69" s="1202"/>
      <c r="H69" s="1202"/>
      <c r="I69" s="1202"/>
      <c r="J69" s="1202"/>
    </row>
    <row r="70" spans="1:10" ht="27.95" customHeight="1" x14ac:dyDescent="0.2">
      <c r="A70" s="1202"/>
      <c r="B70" s="1202"/>
      <c r="C70" s="1202"/>
      <c r="D70" s="1202"/>
      <c r="E70" s="1202"/>
      <c r="F70" s="1202"/>
      <c r="G70" s="1202"/>
      <c r="H70" s="1202"/>
      <c r="I70" s="1202"/>
      <c r="J70" s="1202"/>
    </row>
    <row r="71" spans="1:10" ht="27.95" customHeight="1" x14ac:dyDescent="0.2">
      <c r="A71" s="1202"/>
      <c r="B71" s="1202"/>
      <c r="C71" s="1202"/>
      <c r="D71" s="1202"/>
      <c r="E71" s="1202"/>
      <c r="F71" s="1202"/>
      <c r="G71" s="1202"/>
      <c r="H71" s="1202"/>
      <c r="I71" s="1202"/>
      <c r="J71" s="1202"/>
    </row>
    <row r="72" spans="1:10" ht="20.100000000000001" customHeight="1" x14ac:dyDescent="0.2">
      <c r="A72" s="665"/>
      <c r="B72" s="665"/>
      <c r="C72" s="665"/>
      <c r="D72" s="665"/>
      <c r="E72" s="665"/>
      <c r="F72" s="665"/>
      <c r="G72" s="665"/>
      <c r="H72" s="665"/>
      <c r="I72" s="665"/>
      <c r="J72" s="665"/>
    </row>
    <row r="73" spans="1:10" ht="23.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197" t="s">
        <v>284</v>
      </c>
      <c r="B75" s="1197"/>
      <c r="C75" s="1197"/>
      <c r="D75" s="1197"/>
    </row>
    <row r="76" spans="1:10" ht="20.100000000000001" customHeight="1" x14ac:dyDescent="0.2"/>
    <row r="77" spans="1:10" ht="33" customHeight="1" x14ac:dyDescent="0.2">
      <c r="A77" s="849" t="s">
        <v>143</v>
      </c>
      <c r="B77" s="1195" t="s">
        <v>317</v>
      </c>
      <c r="C77" s="1195"/>
      <c r="D77" s="1195"/>
      <c r="E77" s="1195"/>
      <c r="F77" s="1195"/>
      <c r="G77" s="1195"/>
      <c r="H77" s="1195"/>
      <c r="I77" s="1195"/>
      <c r="J77" s="1195"/>
    </row>
    <row r="78" spans="1:10" ht="33" customHeight="1" x14ac:dyDescent="0.2">
      <c r="A78" s="849" t="s">
        <v>143</v>
      </c>
      <c r="B78" s="1195" t="s">
        <v>318</v>
      </c>
      <c r="C78" s="1195"/>
      <c r="D78" s="1195"/>
      <c r="E78" s="1195"/>
      <c r="F78" s="1195"/>
      <c r="G78" s="1195"/>
      <c r="H78" s="1195"/>
      <c r="I78" s="1195"/>
      <c r="J78" s="1195"/>
    </row>
    <row r="79" spans="1:10" ht="33" customHeight="1" x14ac:dyDescent="0.2">
      <c r="A79" s="849" t="s">
        <v>143</v>
      </c>
      <c r="B79" s="1195" t="s">
        <v>333</v>
      </c>
      <c r="C79" s="1195"/>
      <c r="D79" s="1195"/>
      <c r="E79" s="1195"/>
      <c r="F79" s="1195"/>
      <c r="G79" s="1195"/>
      <c r="H79" s="1195"/>
      <c r="I79" s="1195"/>
      <c r="J79" s="1195"/>
    </row>
    <row r="80" spans="1:10" ht="23.1" customHeight="1" x14ac:dyDescent="0.2">
      <c r="A80" s="849" t="s">
        <v>143</v>
      </c>
      <c r="B80" s="1195" t="s">
        <v>382</v>
      </c>
      <c r="C80" s="1195"/>
      <c r="D80" s="1195"/>
      <c r="E80" s="1195"/>
      <c r="F80" s="1195"/>
      <c r="G80" s="1195"/>
      <c r="H80" s="1195"/>
      <c r="I80" s="1195"/>
      <c r="J80" s="1195"/>
    </row>
    <row r="81" spans="1:10" ht="23.1" customHeight="1" x14ac:dyDescent="0.2">
      <c r="A81" s="849" t="s">
        <v>143</v>
      </c>
      <c r="B81" s="1195" t="s">
        <v>215</v>
      </c>
      <c r="C81" s="1195"/>
      <c r="D81" s="1195"/>
      <c r="E81" s="1195"/>
      <c r="F81" s="1195"/>
      <c r="G81" s="1195"/>
      <c r="H81" s="1195"/>
      <c r="I81" s="1195"/>
      <c r="J81" s="1195"/>
    </row>
    <row r="82" spans="1:10" ht="33" customHeight="1" x14ac:dyDescent="0.2">
      <c r="A82" s="849" t="s">
        <v>143</v>
      </c>
      <c r="B82" s="1195" t="s">
        <v>319</v>
      </c>
      <c r="C82" s="1195"/>
      <c r="D82" s="1195"/>
      <c r="E82" s="1195"/>
      <c r="F82" s="1195"/>
      <c r="G82" s="1195"/>
      <c r="H82" s="1195"/>
      <c r="I82" s="1195"/>
      <c r="J82" s="1195"/>
    </row>
    <row r="83" spans="1:10" ht="23.1" customHeight="1" x14ac:dyDescent="0.2">
      <c r="A83" s="849" t="s">
        <v>143</v>
      </c>
      <c r="B83" s="1195" t="s">
        <v>345</v>
      </c>
      <c r="C83" s="1195"/>
      <c r="D83" s="1195"/>
      <c r="E83" s="1195"/>
      <c r="F83" s="1195"/>
      <c r="G83" s="1195"/>
      <c r="H83" s="1195"/>
      <c r="I83" s="1195"/>
      <c r="J83" s="1195"/>
    </row>
    <row r="84" spans="1:10" ht="23.1" customHeight="1" x14ac:dyDescent="0.2">
      <c r="A84" s="849" t="s">
        <v>143</v>
      </c>
      <c r="B84" s="1195" t="s">
        <v>334</v>
      </c>
      <c r="C84" s="1195"/>
      <c r="D84" s="1195"/>
      <c r="E84" s="1195"/>
      <c r="F84" s="1195"/>
      <c r="G84" s="1195"/>
      <c r="H84" s="1195"/>
      <c r="I84" s="1195"/>
      <c r="J84" s="1195"/>
    </row>
    <row r="85" spans="1:10" ht="23.1" customHeight="1" x14ac:dyDescent="0.2">
      <c r="A85" s="849" t="s">
        <v>143</v>
      </c>
      <c r="B85" s="1195" t="s">
        <v>372</v>
      </c>
      <c r="C85" s="1195"/>
      <c r="D85" s="1195"/>
      <c r="E85" s="1195"/>
      <c r="F85" s="1195"/>
      <c r="G85" s="1195"/>
      <c r="H85" s="1195"/>
      <c r="I85" s="1195"/>
      <c r="J85" s="1195"/>
    </row>
    <row r="86" spans="1:10" ht="23.1" customHeight="1" x14ac:dyDescent="0.2">
      <c r="A86" s="849" t="s">
        <v>143</v>
      </c>
      <c r="B86" s="1195" t="s">
        <v>424</v>
      </c>
      <c r="C86" s="1195"/>
      <c r="D86" s="1195"/>
      <c r="E86" s="1195"/>
      <c r="F86" s="1195"/>
      <c r="G86" s="1195"/>
      <c r="H86" s="1195"/>
      <c r="I86" s="1195"/>
      <c r="J86" s="1195"/>
    </row>
    <row r="87" spans="1:10" ht="20.100000000000001" customHeight="1" x14ac:dyDescent="0.2">
      <c r="A87" s="667"/>
      <c r="B87" s="1196"/>
      <c r="C87" s="1196"/>
      <c r="D87" s="1196"/>
      <c r="E87" s="1196"/>
      <c r="F87" s="1196"/>
      <c r="G87" s="1196"/>
      <c r="H87" s="1196"/>
      <c r="I87" s="1196"/>
      <c r="J87" s="1196"/>
    </row>
    <row r="88" spans="1:10" ht="20.100000000000001" customHeight="1" x14ac:dyDescent="0.2"/>
    <row r="89" spans="1:10" ht="23.1" customHeight="1" x14ac:dyDescent="0.25">
      <c r="A89" s="1191" t="s">
        <v>16</v>
      </c>
      <c r="B89" s="1191"/>
      <c r="C89" s="1191"/>
      <c r="E89" s="669"/>
    </row>
    <row r="90" spans="1:10" ht="20.100000000000001" customHeight="1" x14ac:dyDescent="0.2"/>
    <row r="91" spans="1:10" ht="20.100000000000001" customHeight="1" x14ac:dyDescent="0.2">
      <c r="G91" s="670"/>
      <c r="J91" s="611"/>
    </row>
    <row r="92" spans="1:10" ht="15" customHeight="1" thickBot="1" x14ac:dyDescent="0.3">
      <c r="A92" s="669"/>
      <c r="B92" s="1192"/>
      <c r="C92" s="1192"/>
      <c r="D92" s="1192"/>
      <c r="E92" s="1192"/>
      <c r="F92" s="671"/>
      <c r="G92" s="672"/>
      <c r="H92" s="672"/>
      <c r="I92" s="672"/>
      <c r="J92" s="671"/>
    </row>
    <row r="93" spans="1:10" ht="23.1" customHeight="1" x14ac:dyDescent="0.25">
      <c r="B93" s="1193" t="s">
        <v>280</v>
      </c>
      <c r="C93" s="1193"/>
      <c r="D93" s="1193"/>
      <c r="E93" s="1193"/>
      <c r="G93" s="1194" t="s">
        <v>140</v>
      </c>
      <c r="H93" s="1194"/>
      <c r="I93" s="1194"/>
      <c r="J93" s="1194"/>
    </row>
    <row r="94" spans="1:10" s="668" customFormat="1" ht="23.1" customHeight="1" x14ac:dyDescent="0.25">
      <c r="A94" s="1191" t="e">
        <f>VLOOKUP($F$92,'DATOS @'!$V$109:$Y$113,4,FALSE)</f>
        <v>#N/A</v>
      </c>
      <c r="B94" s="1191"/>
      <c r="C94" s="1191"/>
      <c r="D94" s="1191"/>
      <c r="E94" s="1191"/>
      <c r="F94" s="1191"/>
      <c r="G94" s="1191" t="e">
        <f>VLOOKUP($J$92,'DATOS @'!V109:AA113,6,FALSE)</f>
        <v>#N/A</v>
      </c>
      <c r="H94" s="1191"/>
      <c r="I94" s="1191"/>
      <c r="J94" s="1191"/>
    </row>
    <row r="95" spans="1:10" s="668" customFormat="1" ht="23.1" customHeight="1" x14ac:dyDescent="0.25">
      <c r="A95" s="610"/>
      <c r="B95" s="1191" t="e">
        <f>VLOOKUP($F$92,'DATOS @'!$V$109:$Y$113,2,FALSE)</f>
        <v>#N/A</v>
      </c>
      <c r="C95" s="1191"/>
      <c r="D95" s="1191"/>
      <c r="E95" s="1191"/>
      <c r="F95" s="610"/>
      <c r="G95" s="1222" t="e">
        <f>VLOOKUP($J$92,'DATOS @'!$V$109:$AA$113,2,FALSE)</f>
        <v>#N/A</v>
      </c>
      <c r="H95" s="1222"/>
      <c r="I95" s="1222"/>
      <c r="J95" s="1222"/>
    </row>
    <row r="96" spans="1:10" s="668" customFormat="1" ht="20.100000000000001" customHeight="1" x14ac:dyDescent="0.2">
      <c r="A96" s="610"/>
      <c r="B96" s="610"/>
      <c r="C96" s="610"/>
      <c r="D96" s="610"/>
      <c r="E96" s="610"/>
      <c r="F96" s="610"/>
      <c r="G96" s="610"/>
      <c r="H96" s="610"/>
      <c r="I96" s="610"/>
      <c r="J96" s="611"/>
    </row>
    <row r="97" spans="1:10" s="668" customFormat="1" ht="23.1" customHeight="1" x14ac:dyDescent="0.25">
      <c r="A97" s="1182" t="s">
        <v>347</v>
      </c>
      <c r="B97" s="1182"/>
      <c r="C97" s="1183" t="s">
        <v>392</v>
      </c>
      <c r="D97" s="1184"/>
      <c r="E97" s="829"/>
      <c r="F97" s="1288" t="s">
        <v>423</v>
      </c>
      <c r="G97" s="1289"/>
      <c r="H97" s="1289"/>
      <c r="I97" s="1186" t="s">
        <v>392</v>
      </c>
      <c r="J97" s="1186"/>
    </row>
    <row r="98" spans="1:10" s="668" customFormat="1" ht="20.100000000000001" customHeight="1" x14ac:dyDescent="0.2">
      <c r="A98" s="610"/>
      <c r="B98" s="610"/>
      <c r="C98" s="610"/>
      <c r="D98" s="610"/>
      <c r="E98" s="610"/>
      <c r="F98" s="610"/>
      <c r="G98" s="610"/>
      <c r="H98" s="610"/>
      <c r="I98" s="610"/>
      <c r="J98" s="611"/>
    </row>
    <row r="99" spans="1:10" s="668" customFormat="1" ht="23.1" customHeight="1" x14ac:dyDescent="0.25">
      <c r="A99" s="1194" t="s">
        <v>61</v>
      </c>
      <c r="B99" s="1194"/>
      <c r="C99" s="1194"/>
      <c r="D99" s="1194"/>
      <c r="E99" s="1194"/>
      <c r="F99" s="1194"/>
      <c r="G99" s="1194"/>
      <c r="H99" s="1194"/>
      <c r="I99" s="1194"/>
      <c r="J99" s="1194"/>
    </row>
    <row r="100" spans="1:10" s="668" customFormat="1" ht="15" customHeight="1" x14ac:dyDescent="0.2">
      <c r="A100" s="610"/>
      <c r="B100" s="610"/>
      <c r="C100" s="610"/>
      <c r="D100" s="610"/>
      <c r="E100" s="610"/>
      <c r="F100" s="610"/>
      <c r="G100" s="610"/>
      <c r="H100" s="610"/>
      <c r="I100" s="610"/>
      <c r="J100" s="610"/>
    </row>
    <row r="101" spans="1:10" s="668" customFormat="1" ht="23.1" customHeight="1" x14ac:dyDescent="0.2">
      <c r="A101" s="610"/>
      <c r="B101" s="610"/>
      <c r="C101" s="610"/>
      <c r="D101" s="610"/>
      <c r="E101" s="610"/>
      <c r="F101" s="610"/>
      <c r="G101" s="610"/>
      <c r="H101" s="610"/>
      <c r="I101" s="610"/>
      <c r="J101" s="610"/>
    </row>
    <row r="102" spans="1:10" ht="23.1" customHeight="1" x14ac:dyDescent="0.2"/>
    <row r="103" spans="1:10" ht="23.1" customHeight="1" x14ac:dyDescent="0.2"/>
    <row r="104" spans="1:10" ht="20.100000000000001" customHeight="1" x14ac:dyDescent="0.2"/>
    <row r="110" spans="1:10" ht="15.75" customHeight="1" x14ac:dyDescent="0.2"/>
    <row r="112" spans="1:10" ht="15.75" customHeight="1" x14ac:dyDescent="0.2"/>
  </sheetData>
  <sheetProtection password="CF5C" sheet="1" objects="1" scenarios="1"/>
  <mergeCells count="99">
    <mergeCell ref="A99:J99"/>
    <mergeCell ref="B93:E93"/>
    <mergeCell ref="G93:J93"/>
    <mergeCell ref="A94:F94"/>
    <mergeCell ref="G94:J94"/>
    <mergeCell ref="B95:E95"/>
    <mergeCell ref="G95:J95"/>
    <mergeCell ref="A97:B97"/>
    <mergeCell ref="C97:D97"/>
    <mergeCell ref="F97:H97"/>
    <mergeCell ref="I97:J97"/>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4"/>
  <sheetViews>
    <sheetView showGridLines="0" view="pageBreakPreview" zoomScale="80" zoomScaleNormal="60" zoomScaleSheetLayoutView="80" workbookViewId="0">
      <selection activeCell="F81" sqref="F81"/>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38"/>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76">
        <v>1</v>
      </c>
      <c r="D27" s="476">
        <v>2</v>
      </c>
      <c r="E27" s="476">
        <v>3</v>
      </c>
      <c r="F27" s="154">
        <v>4</v>
      </c>
      <c r="G27" s="940" t="e">
        <f>VLOOKUP($H$25,'DATOS @'!$V$109:$AA$113,2,FALSE)</f>
        <v>#N/A</v>
      </c>
      <c r="H27" s="941"/>
    </row>
    <row r="28" spans="1:11" s="51" customFormat="1" ht="31.5" customHeight="1" x14ac:dyDescent="0.2">
      <c r="A28" s="922" t="s">
        <v>33</v>
      </c>
      <c r="B28" s="185" t="s">
        <v>0</v>
      </c>
      <c r="C28" s="500"/>
      <c r="D28" s="500"/>
      <c r="E28" s="500"/>
      <c r="F28" s="501"/>
      <c r="G28" s="50"/>
      <c r="H28" s="50"/>
      <c r="I28" s="50"/>
      <c r="J28" s="50"/>
    </row>
    <row r="29" spans="1:11" s="51" customFormat="1" ht="31.5" customHeight="1" x14ac:dyDescent="0.2">
      <c r="A29" s="923"/>
      <c r="B29" s="116" t="s">
        <v>2</v>
      </c>
      <c r="C29" s="502"/>
      <c r="D29" s="502"/>
      <c r="E29" s="502"/>
      <c r="F29" s="503"/>
      <c r="G29" s="50"/>
      <c r="H29" s="50"/>
      <c r="I29" s="50"/>
      <c r="J29" s="50"/>
    </row>
    <row r="30" spans="1:11" s="51" customFormat="1" ht="31.5" customHeight="1" x14ac:dyDescent="0.2">
      <c r="A30" s="923"/>
      <c r="B30" s="116" t="s">
        <v>2</v>
      </c>
      <c r="C30" s="502"/>
      <c r="D30" s="502"/>
      <c r="E30" s="502"/>
      <c r="F30" s="503"/>
      <c r="G30" s="50"/>
      <c r="H30" s="50"/>
      <c r="I30" s="50"/>
      <c r="J30" s="50"/>
    </row>
    <row r="31" spans="1:11" s="51" customFormat="1" ht="31.5" customHeight="1" thickBot="1" x14ac:dyDescent="0.25">
      <c r="A31" s="924"/>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870" t="s">
        <v>287</v>
      </c>
      <c r="J73" s="870"/>
      <c r="K73" s="871"/>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517"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869"/>
      <c r="I75" s="498"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B99"/>
  <sheetViews>
    <sheetView showGridLines="0" view="pageBreakPreview" topLeftCell="A65" zoomScale="80" zoomScaleNormal="100" zoomScaleSheetLayoutView="80" workbookViewId="0">
      <selection activeCell="G95" sqref="G95:J95"/>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198"/>
      <c r="B1" s="1198"/>
      <c r="C1" s="1198"/>
      <c r="D1" s="1198"/>
      <c r="E1" s="1198"/>
      <c r="F1" s="1198"/>
      <c r="G1" s="1198"/>
      <c r="H1" s="1198"/>
      <c r="I1" s="1198"/>
      <c r="J1" s="1198"/>
    </row>
    <row r="2" spans="1:10" ht="20.100000000000001" customHeight="1" x14ac:dyDescent="0.2">
      <c r="A2" s="611"/>
      <c r="B2" s="611"/>
      <c r="C2" s="611"/>
      <c r="D2" s="611"/>
      <c r="E2" s="611"/>
      <c r="F2" s="611"/>
    </row>
    <row r="3" spans="1:10" ht="35.1" customHeight="1" x14ac:dyDescent="0.25">
      <c r="A3" s="611"/>
      <c r="B3" s="611"/>
      <c r="C3" s="611"/>
      <c r="D3" s="611"/>
      <c r="E3" s="611"/>
      <c r="F3" s="611"/>
      <c r="G3" s="1180" t="s">
        <v>24</v>
      </c>
      <c r="H3" s="1180"/>
      <c r="I3" s="1181">
        <f>'DATOS @'!J25</f>
        <v>0</v>
      </c>
      <c r="J3" s="1181"/>
    </row>
    <row r="4" spans="1:10" ht="20.100000000000001" customHeight="1" x14ac:dyDescent="0.25">
      <c r="A4" s="677"/>
      <c r="B4" s="677"/>
      <c r="C4" s="677"/>
      <c r="D4" s="677"/>
      <c r="E4" s="677"/>
      <c r="F4" s="677"/>
      <c r="G4" s="676"/>
      <c r="H4" s="676"/>
      <c r="I4" s="678"/>
      <c r="J4" s="678"/>
    </row>
    <row r="5" spans="1:10" ht="23.1" customHeight="1" x14ac:dyDescent="0.25">
      <c r="A5" s="1199" t="s">
        <v>6</v>
      </c>
      <c r="B5" s="1199"/>
      <c r="C5" s="1199"/>
      <c r="D5" s="612"/>
      <c r="E5" s="612"/>
      <c r="G5" s="1180"/>
      <c r="H5" s="1180"/>
    </row>
    <row r="6" spans="1:10" ht="20.100000000000001" customHeight="1" x14ac:dyDescent="0.2">
      <c r="A6" s="613"/>
      <c r="B6" s="612"/>
      <c r="C6" s="612"/>
      <c r="D6" s="612"/>
      <c r="E6" s="612"/>
      <c r="F6" s="612"/>
    </row>
    <row r="7" spans="1:10" ht="23.1" customHeight="1" x14ac:dyDescent="0.2">
      <c r="A7" s="1170" t="s">
        <v>335</v>
      </c>
      <c r="B7" s="1170"/>
      <c r="D7" s="1172">
        <f>'DATOS @'!E25</f>
        <v>0</v>
      </c>
      <c r="E7" s="1172"/>
      <c r="F7" s="1172"/>
      <c r="G7" s="1172"/>
      <c r="H7" s="1172"/>
      <c r="I7" s="1172"/>
      <c r="J7" s="1172"/>
    </row>
    <row r="8" spans="1:10" ht="32.25" customHeight="1" x14ac:dyDescent="0.2">
      <c r="A8" s="1170" t="s">
        <v>336</v>
      </c>
      <c r="B8" s="1170"/>
      <c r="C8" s="614"/>
      <c r="D8" s="1172">
        <f>'DATOS @'!F25</f>
        <v>0</v>
      </c>
      <c r="E8" s="1172"/>
      <c r="F8" s="1172"/>
      <c r="G8" s="1172"/>
      <c r="H8" s="1172"/>
      <c r="I8" s="1172"/>
      <c r="J8" s="1172"/>
    </row>
    <row r="9" spans="1:10" ht="23.1" customHeight="1" x14ac:dyDescent="0.2">
      <c r="A9" s="1170" t="s">
        <v>337</v>
      </c>
      <c r="B9" s="1170"/>
      <c r="D9" s="1172">
        <f>'DATOS @'!C25</f>
        <v>0</v>
      </c>
      <c r="E9" s="1172"/>
      <c r="F9" s="1172"/>
      <c r="G9" s="1172"/>
    </row>
    <row r="10" spans="1:10" ht="13.5" customHeight="1" x14ac:dyDescent="0.2">
      <c r="A10" s="615"/>
      <c r="B10" s="615"/>
      <c r="D10" s="615"/>
      <c r="E10" s="615"/>
      <c r="F10" s="612"/>
    </row>
    <row r="11" spans="1:10" ht="23.1" customHeight="1" x14ac:dyDescent="0.2">
      <c r="A11" s="1170" t="s">
        <v>338</v>
      </c>
      <c r="B11" s="1170"/>
      <c r="C11" s="1170"/>
      <c r="D11" s="1173">
        <f>'DATOS @'!D25</f>
        <v>0</v>
      </c>
      <c r="E11" s="1173"/>
      <c r="F11" s="1174" t="s">
        <v>339</v>
      </c>
      <c r="G11" s="1174"/>
      <c r="H11" s="1174"/>
      <c r="I11" s="1175" t="e">
        <f>'10 kg @ (C)'!E4</f>
        <v>#N/A</v>
      </c>
      <c r="J11" s="1175"/>
    </row>
    <row r="12" spans="1:10" ht="20.100000000000001" customHeight="1" x14ac:dyDescent="0.2">
      <c r="A12" s="612"/>
      <c r="B12" s="612"/>
      <c r="C12" s="612"/>
      <c r="D12" s="612"/>
      <c r="E12" s="612"/>
      <c r="F12" s="612"/>
    </row>
    <row r="13" spans="1:10" ht="23.1" customHeight="1" x14ac:dyDescent="0.2">
      <c r="A13" s="1177" t="s">
        <v>278</v>
      </c>
      <c r="B13" s="1177"/>
      <c r="C13" s="1177"/>
      <c r="D13" s="1177"/>
      <c r="E13" s="1177"/>
      <c r="F13" s="1177"/>
      <c r="G13" s="1177"/>
      <c r="H13" s="1177"/>
      <c r="I13" s="1177"/>
      <c r="J13" s="1177"/>
    </row>
    <row r="14" spans="1:10" ht="20.100000000000001" customHeight="1" x14ac:dyDescent="0.2">
      <c r="A14" s="616"/>
      <c r="B14" s="616"/>
      <c r="C14" s="616"/>
      <c r="D14" s="616"/>
      <c r="E14" s="616"/>
      <c r="F14" s="612"/>
    </row>
    <row r="15" spans="1:10" ht="23.1" customHeight="1" x14ac:dyDescent="0.2">
      <c r="A15" s="1170" t="s">
        <v>340</v>
      </c>
      <c r="B15" s="1170"/>
      <c r="C15" s="1170"/>
      <c r="D15" s="1178" t="s">
        <v>344</v>
      </c>
      <c r="E15" s="1178"/>
      <c r="F15" s="1178"/>
      <c r="G15" s="1178"/>
      <c r="H15" s="1178"/>
      <c r="I15" s="1178"/>
      <c r="J15" s="1178"/>
    </row>
    <row r="16" spans="1:10" ht="23.1" customHeight="1" x14ac:dyDescent="0.2">
      <c r="A16" s="1170" t="s">
        <v>341</v>
      </c>
      <c r="B16" s="1170"/>
      <c r="C16" s="1170"/>
      <c r="D16" s="1176">
        <f>'DATOS @'!D55</f>
        <v>0</v>
      </c>
      <c r="E16" s="1176"/>
      <c r="F16" s="1176"/>
      <c r="G16" s="1176"/>
      <c r="H16" s="613"/>
      <c r="I16" s="613"/>
      <c r="J16" s="613"/>
    </row>
    <row r="17" spans="1:10" ht="23.1" customHeight="1" x14ac:dyDescent="0.2">
      <c r="A17" s="1170" t="s">
        <v>342</v>
      </c>
      <c r="B17" s="1170"/>
      <c r="C17" s="1170"/>
      <c r="D17" s="1171">
        <f>'DATOS @'!E55</f>
        <v>0</v>
      </c>
      <c r="E17" s="1171"/>
      <c r="F17" s="1171"/>
      <c r="G17" s="1171"/>
      <c r="H17" s="613"/>
      <c r="I17" s="613"/>
      <c r="J17" s="613"/>
    </row>
    <row r="18" spans="1:10" ht="23.1" customHeight="1" x14ac:dyDescent="0.2">
      <c r="A18" s="1170" t="s">
        <v>11</v>
      </c>
      <c r="B18" s="1170"/>
      <c r="C18" s="1170"/>
      <c r="D18" s="1231">
        <f>'DATOS @'!C55</f>
        <v>0</v>
      </c>
      <c r="E18" s="1231"/>
      <c r="F18" s="1175"/>
      <c r="G18" s="1175"/>
    </row>
    <row r="19" spans="1:10" ht="20.100000000000001" customHeight="1" x14ac:dyDescent="0.2">
      <c r="A19" s="615"/>
      <c r="B19" s="615"/>
      <c r="C19" s="615"/>
      <c r="D19" s="617"/>
      <c r="E19" s="613"/>
      <c r="F19" s="613"/>
      <c r="G19" s="613"/>
    </row>
    <row r="20" spans="1:10" ht="23.1" customHeight="1" x14ac:dyDescent="0.2">
      <c r="A20" s="1170" t="s">
        <v>12</v>
      </c>
      <c r="B20" s="1170"/>
      <c r="C20" s="1170"/>
      <c r="D20" s="1170"/>
      <c r="E20" s="1170"/>
      <c r="F20" s="1223">
        <f>'DATOS @'!C59</f>
        <v>17</v>
      </c>
      <c r="G20" s="1223"/>
      <c r="H20" s="1223"/>
      <c r="I20" s="1223"/>
      <c r="J20" s="1223"/>
    </row>
    <row r="21" spans="1:10" ht="20.100000000000001" customHeight="1" x14ac:dyDescent="0.2">
      <c r="A21" s="615"/>
      <c r="B21" s="615"/>
      <c r="C21" s="615"/>
      <c r="D21" s="615"/>
      <c r="E21" s="615"/>
      <c r="F21" s="615"/>
      <c r="G21" s="612"/>
    </row>
    <row r="22" spans="1:10" ht="23.1" customHeight="1" x14ac:dyDescent="0.2">
      <c r="A22" s="1199" t="s">
        <v>236</v>
      </c>
      <c r="B22" s="1199"/>
      <c r="C22" s="1199"/>
      <c r="D22" s="1199"/>
      <c r="E22" s="1199"/>
      <c r="F22" s="1199"/>
    </row>
    <row r="23" spans="1:10" ht="23.1" customHeight="1" x14ac:dyDescent="0.2">
      <c r="A23" s="1206" t="str">
        <f>'DATOS @'!G7</f>
        <v>Laboratorios de calibración de masa y volumen de la SIC, avenida carrera 50 # 26-55, int 2, INM piso 5.</v>
      </c>
      <c r="B23" s="1206"/>
      <c r="C23" s="1206"/>
      <c r="D23" s="1206"/>
      <c r="E23" s="1206"/>
      <c r="F23" s="1206"/>
      <c r="G23" s="1206"/>
      <c r="H23" s="1206"/>
      <c r="I23" s="1206"/>
      <c r="J23" s="1206"/>
    </row>
    <row r="24" spans="1:10" ht="20.100000000000001" customHeight="1" x14ac:dyDescent="0.2">
      <c r="B24" s="1199"/>
      <c r="C24" s="1199"/>
      <c r="D24" s="1199"/>
      <c r="E24" s="1199"/>
      <c r="F24" s="616"/>
      <c r="G24" s="613"/>
    </row>
    <row r="25" spans="1:10" ht="23.1" customHeight="1" x14ac:dyDescent="0.2">
      <c r="A25" s="1199" t="s">
        <v>237</v>
      </c>
      <c r="B25" s="1199"/>
      <c r="C25" s="1199"/>
      <c r="D25" s="1199"/>
      <c r="E25" s="1205">
        <f>'DATOS @'!I25</f>
        <v>0</v>
      </c>
      <c r="F25" s="120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87" t="s">
        <v>281</v>
      </c>
      <c r="B27" s="1187"/>
      <c r="C27" s="1187"/>
      <c r="D27" s="1187"/>
      <c r="E27" s="1187"/>
      <c r="F27" s="1187"/>
      <c r="G27" s="1187"/>
      <c r="H27" s="1187"/>
      <c r="I27" s="1187"/>
      <c r="J27" s="1187"/>
    </row>
    <row r="28" spans="1:10" ht="20.100000000000001" customHeight="1" x14ac:dyDescent="0.2">
      <c r="A28" s="620"/>
      <c r="B28" s="620"/>
      <c r="C28" s="620"/>
      <c r="D28" s="620"/>
      <c r="G28" s="612"/>
    </row>
    <row r="29" spans="1:10" ht="33" customHeight="1" x14ac:dyDescent="0.2">
      <c r="A29" s="1249" t="s">
        <v>343</v>
      </c>
      <c r="B29" s="1249"/>
      <c r="C29" s="1249"/>
      <c r="D29" s="1249"/>
      <c r="E29" s="1249"/>
      <c r="F29" s="1249"/>
      <c r="G29" s="1249"/>
      <c r="H29" s="1249"/>
      <c r="I29" s="1249"/>
      <c r="J29" s="1249"/>
    </row>
    <row r="30" spans="1:10" ht="120" customHeight="1" x14ac:dyDescent="0.2">
      <c r="A30" s="1189"/>
      <c r="B30" s="1189"/>
      <c r="C30" s="1189"/>
      <c r="D30" s="1189"/>
      <c r="E30" s="1189"/>
      <c r="F30" s="1189"/>
      <c r="G30" s="1189"/>
      <c r="H30" s="1189"/>
      <c r="I30" s="1189"/>
      <c r="J30" s="1189"/>
    </row>
    <row r="31" spans="1:10" ht="20.100000000000001" customHeight="1" x14ac:dyDescent="0.2"/>
    <row r="32" spans="1:10" ht="35.1" customHeight="1" x14ac:dyDescent="0.25">
      <c r="G32" s="1180" t="s">
        <v>24</v>
      </c>
      <c r="H32" s="1180"/>
      <c r="I32" s="1181">
        <f>I3</f>
        <v>0</v>
      </c>
      <c r="J32" s="1181"/>
    </row>
    <row r="33" spans="1:10" ht="20.100000000000001" customHeight="1" x14ac:dyDescent="0.25">
      <c r="G33" s="619"/>
      <c r="H33" s="619"/>
      <c r="I33" s="621"/>
      <c r="J33" s="621"/>
    </row>
    <row r="34" spans="1:10" ht="23.1" customHeight="1" x14ac:dyDescent="0.2">
      <c r="A34" s="1187" t="s">
        <v>315</v>
      </c>
      <c r="B34" s="1187"/>
      <c r="C34" s="1187"/>
      <c r="D34" s="1187"/>
      <c r="E34" s="1187"/>
      <c r="F34" s="1187"/>
      <c r="G34" s="1187"/>
      <c r="H34" s="1187"/>
      <c r="I34" s="1187"/>
      <c r="J34" s="1187"/>
    </row>
    <row r="35" spans="1:10" ht="15.75" x14ac:dyDescent="0.2">
      <c r="A35" s="1248"/>
      <c r="B35" s="1248"/>
      <c r="C35" s="1248"/>
      <c r="D35" s="1248"/>
      <c r="E35" s="1248"/>
      <c r="F35" s="1248"/>
      <c r="G35" s="1248"/>
      <c r="H35" s="1248"/>
      <c r="I35" s="1248"/>
      <c r="J35" s="1248"/>
    </row>
    <row r="36" spans="1:10" ht="20.100000000000001" customHeight="1" thickBot="1" x14ac:dyDescent="0.25">
      <c r="A36" s="622"/>
      <c r="B36" s="622"/>
      <c r="C36" s="622"/>
      <c r="D36" s="622"/>
      <c r="E36" s="622"/>
      <c r="F36" s="622"/>
      <c r="G36" s="622"/>
      <c r="J36" s="673"/>
    </row>
    <row r="37" spans="1:10" ht="21.75" customHeight="1" thickBot="1" x14ac:dyDescent="0.25">
      <c r="A37" s="1224" t="s">
        <v>289</v>
      </c>
      <c r="B37" s="1225"/>
      <c r="C37" s="1224" t="s">
        <v>249</v>
      </c>
      <c r="D37" s="1225"/>
      <c r="E37" s="1224" t="s">
        <v>250</v>
      </c>
      <c r="F37" s="1225"/>
      <c r="G37" s="1228" t="s">
        <v>251</v>
      </c>
      <c r="H37" s="1229"/>
      <c r="I37" s="1229"/>
      <c r="J37" s="1230"/>
    </row>
    <row r="38" spans="1:10" ht="39.950000000000003" customHeight="1" thickBot="1" x14ac:dyDescent="0.25">
      <c r="A38" s="1226"/>
      <c r="B38" s="1227"/>
      <c r="C38" s="1226"/>
      <c r="D38" s="1227"/>
      <c r="E38" s="1226"/>
      <c r="F38" s="1227"/>
      <c r="G38" s="1244" t="s">
        <v>252</v>
      </c>
      <c r="H38" s="1245"/>
      <c r="I38" s="1246" t="s">
        <v>391</v>
      </c>
      <c r="J38" s="1247"/>
    </row>
    <row r="39" spans="1:10" ht="39.950000000000003" customHeight="1" thickBot="1" x14ac:dyDescent="0.25">
      <c r="A39" s="1238" t="str">
        <f>D15</f>
        <v>Pesa de 10 kg</v>
      </c>
      <c r="B39" s="1239"/>
      <c r="C39" s="1240" t="s">
        <v>5</v>
      </c>
      <c r="D39" s="1241"/>
      <c r="E39" s="1242" t="e">
        <f>VLOOKUP($J$36,'DATOS @'!B123:G133,1,FALSE)</f>
        <v>#N/A</v>
      </c>
      <c r="F39" s="1243"/>
      <c r="G39" s="624" t="e">
        <f>VLOOKUP($J$36,'DATOS @'!B123:G134,3,FALSE)</f>
        <v>#N/A</v>
      </c>
      <c r="H39" s="625" t="s">
        <v>244</v>
      </c>
      <c r="I39" s="626" t="e">
        <f>VLOOKUP($J$36,'DATOS @'!B123:G133,5,FALSE)</f>
        <v>#N/A</v>
      </c>
      <c r="J39" s="627" t="s">
        <v>141</v>
      </c>
    </row>
    <row r="40" spans="1:10" ht="39.950000000000003" hidden="1" customHeight="1" thickBot="1" x14ac:dyDescent="0.25">
      <c r="A40" s="1211"/>
      <c r="B40" s="1212"/>
      <c r="C40" s="1211"/>
      <c r="D40" s="1236"/>
      <c r="E40" s="1237"/>
      <c r="F40" s="1212"/>
      <c r="G40" s="628"/>
      <c r="H40" s="629"/>
      <c r="I40" s="628"/>
      <c r="J40" s="630"/>
    </row>
    <row r="41" spans="1:10" ht="20.100000000000001" customHeight="1" x14ac:dyDescent="0.2"/>
    <row r="42" spans="1:10" ht="23.1" customHeight="1" x14ac:dyDescent="0.2">
      <c r="A42" s="1187" t="s">
        <v>290</v>
      </c>
      <c r="B42" s="1187"/>
      <c r="C42" s="1187"/>
      <c r="D42" s="1187"/>
      <c r="E42" s="1187"/>
      <c r="F42" s="1187"/>
      <c r="G42" s="1187"/>
      <c r="H42" s="1187"/>
      <c r="I42" s="1187"/>
      <c r="J42" s="1187"/>
    </row>
    <row r="43" spans="1:10" ht="20.100000000000001" customHeight="1" x14ac:dyDescent="0.2">
      <c r="A43" s="631"/>
    </row>
    <row r="44" spans="1:10" ht="23.1" customHeight="1" x14ac:dyDescent="0.2">
      <c r="A44" s="1209" t="s">
        <v>279</v>
      </c>
      <c r="B44" s="1209"/>
      <c r="C44" s="1209"/>
      <c r="D44" s="1209"/>
      <c r="E44" s="1209"/>
      <c r="F44" s="1209"/>
      <c r="G44" s="1209"/>
      <c r="H44" s="1209"/>
      <c r="I44" s="1209"/>
      <c r="J44" s="1209"/>
    </row>
    <row r="45" spans="1:10" ht="23.1" customHeight="1" x14ac:dyDescent="0.2">
      <c r="A45" s="1209"/>
      <c r="B45" s="1209"/>
      <c r="C45" s="1209"/>
      <c r="D45" s="1209"/>
      <c r="E45" s="1209"/>
      <c r="F45" s="1209"/>
      <c r="G45" s="1209"/>
      <c r="H45" s="1209"/>
      <c r="I45" s="1209"/>
      <c r="J45" s="1209"/>
    </row>
    <row r="46" spans="1:10" ht="23.1" customHeight="1" x14ac:dyDescent="0.2">
      <c r="A46" s="1209"/>
      <c r="B46" s="1209"/>
      <c r="C46" s="1209"/>
      <c r="D46" s="1209"/>
      <c r="E46" s="1209"/>
      <c r="F46" s="1209"/>
      <c r="G46" s="1209"/>
      <c r="H46" s="1209"/>
      <c r="I46" s="1209"/>
      <c r="J46" s="120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79" t="s">
        <v>13</v>
      </c>
      <c r="B48" s="1279"/>
      <c r="C48" s="1279"/>
      <c r="D48" s="633" t="s">
        <v>21</v>
      </c>
      <c r="E48" s="633" t="s">
        <v>10</v>
      </c>
      <c r="F48" s="634" t="s">
        <v>240</v>
      </c>
      <c r="G48" s="1279" t="s">
        <v>14</v>
      </c>
      <c r="H48" s="1279"/>
      <c r="I48" s="1279" t="s">
        <v>8</v>
      </c>
      <c r="J48" s="1279"/>
    </row>
    <row r="49" spans="1:1022 1031:2042 2051:3072 3081:4092 4101:5112 5121:6142 6151:7162 7171:8192 8201:9212 9221:10232 10241:11262 11271:12282 12291:13312 13321:14332 14341:15352 15361:16382" ht="33" customHeight="1" thickBot="1" x14ac:dyDescent="0.25">
      <c r="A49" s="1280" t="str">
        <f>D15</f>
        <v>Pesa de 10 kg</v>
      </c>
      <c r="B49" s="1281"/>
      <c r="C49" s="1281"/>
      <c r="D49" s="707" t="e">
        <f>'10 kg @ (C)'!B7</f>
        <v>#N/A</v>
      </c>
      <c r="E49" s="708" t="e">
        <f>'10 kg @ (C)'!D7</f>
        <v>#N/A</v>
      </c>
      <c r="F49" s="709" t="e">
        <f>'10 kg @ (C)'!C16</f>
        <v>#N/A</v>
      </c>
      <c r="G49" s="1282" t="e">
        <f>'10 kg @ (C)'!B9</f>
        <v>#N/A</v>
      </c>
      <c r="H49" s="1283"/>
      <c r="I49" s="1284" t="e">
        <f>'10 kg @ (C)'!D9</f>
        <v>#N/A</v>
      </c>
      <c r="J49" s="1284"/>
    </row>
    <row r="50" spans="1:1022 1031:2042 2051:3072 3081:4092 4101:5112 5121:6142 6151:7162 7171:8192 8201:9212 9221:10232 10241:11262 11271:12282 12291:13312 13321:14332 14341:15352 15361:16382" ht="20.25"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3.1" customHeight="1" x14ac:dyDescent="0.2">
      <c r="A51" s="1179" t="s">
        <v>282</v>
      </c>
      <c r="B51" s="1179"/>
      <c r="C51" s="1179"/>
      <c r="D51" s="1179"/>
      <c r="E51" s="1179"/>
      <c r="F51" s="1179"/>
      <c r="G51" s="1179"/>
      <c r="H51" s="1179"/>
      <c r="I51" s="1179"/>
      <c r="J51" s="1179"/>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30" customHeight="1" x14ac:dyDescent="0.2">
      <c r="A53" s="1208" t="s">
        <v>316</v>
      </c>
      <c r="B53" s="1208"/>
      <c r="C53" s="1208"/>
      <c r="D53" s="1208"/>
      <c r="E53" s="1208"/>
      <c r="F53" s="1208"/>
      <c r="G53" s="1208"/>
      <c r="H53" s="1208"/>
      <c r="I53" s="1208"/>
      <c r="J53" s="1208"/>
    </row>
    <row r="54" spans="1:1022 1031:2042 2051:3072 3081:4092 4101:5112 5121:6142 6151:7162 7171:8192 8201:9212 9221:10232 10241:11262 11271:12282 12291:13312 13321:14332 14341:15352 15361:16382" ht="30" customHeight="1" x14ac:dyDescent="0.2">
      <c r="A54" s="1208"/>
      <c r="B54" s="1208"/>
      <c r="C54" s="1208"/>
      <c r="D54" s="1208"/>
      <c r="E54" s="1208"/>
      <c r="F54" s="1208"/>
      <c r="G54" s="1208"/>
      <c r="H54" s="1208"/>
      <c r="I54" s="1208"/>
      <c r="J54" s="1208"/>
    </row>
    <row r="55" spans="1:1022 1031:2042 2051:3072 3081:4092 4101:5112 5121:6142 6151:7162 7171:8192 8201:9212 9221:10232 10241:11262 11271:12282 12291:13312 13321:14332 14341:15352 15361:16382" ht="18"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89"/>
      <c r="B56" s="1189"/>
      <c r="C56" s="1189"/>
      <c r="D56" s="1189"/>
      <c r="E56" s="1189"/>
      <c r="F56" s="1189"/>
      <c r="G56" s="1189"/>
      <c r="H56" s="1189"/>
      <c r="I56" s="1189"/>
      <c r="J56" s="1189"/>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180" t="s">
        <v>24</v>
      </c>
      <c r="H58" s="1180"/>
      <c r="I58" s="1190">
        <f>I3</f>
        <v>0</v>
      </c>
      <c r="J58" s="1190"/>
    </row>
    <row r="59" spans="1:1022 1031:2042 2051:3072 3081:4092 4101:5112 5121:6142 6151:7162 7171:8192 8201:9212 9221:10232 10241:11262 11271:12282 12291:13312 13321:14332 14341:15352 15361:16382" ht="23.1" customHeight="1" x14ac:dyDescent="0.2">
      <c r="A59" s="1179" t="s">
        <v>283</v>
      </c>
      <c r="B59" s="1179"/>
      <c r="C59" s="1179"/>
      <c r="D59" s="1179"/>
      <c r="E59" s="1179"/>
      <c r="F59" s="1179"/>
      <c r="G59" s="1179"/>
      <c r="H59" s="1179"/>
      <c r="I59" s="1179"/>
      <c r="J59" s="1179"/>
    </row>
    <row r="60" spans="1:1022 1031:2042 2051:3072 3081:4092 4101:5112 5121:6142 6151:7162 7171:8192 8201:9212 9221:10232 10241:11262 11271:12282 12291:13312 13321:14332 14341:15352 15361:16382" ht="15"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90" t="s">
        <v>4</v>
      </c>
      <c r="B61" s="1200" t="s">
        <v>365</v>
      </c>
      <c r="C61" s="1201" t="s">
        <v>297</v>
      </c>
      <c r="D61" s="1285"/>
      <c r="E61" s="1286" t="s">
        <v>426</v>
      </c>
      <c r="F61" s="1200" t="s">
        <v>323</v>
      </c>
      <c r="G61" s="1200" t="s">
        <v>395</v>
      </c>
      <c r="H61" s="1200"/>
      <c r="I61" s="1201"/>
      <c r="J61" s="841" t="s">
        <v>59</v>
      </c>
    </row>
    <row r="62" spans="1:1022 1031:2042 2051:3072 3081:4092 4101:5112 5121:6142 6151:7162 7171:8192 8201:9212 9221:10232 10241:11262 11271:12282 12291:13312 13321:14332 14341:15352 15361:16382" ht="52.5" customHeight="1" x14ac:dyDescent="0.2">
      <c r="A62" s="1291"/>
      <c r="B62" s="1215"/>
      <c r="C62" s="839" t="s">
        <v>300</v>
      </c>
      <c r="D62" s="839" t="s">
        <v>322</v>
      </c>
      <c r="E62" s="1287"/>
      <c r="F62" s="1215"/>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x14ac:dyDescent="0.2">
      <c r="A63" s="640">
        <v>1</v>
      </c>
      <c r="B63" s="715" t="e">
        <f>'10 kg @ (C)'!$I$8</f>
        <v>#N/A</v>
      </c>
      <c r="C63" s="843" t="str">
        <f>'DATOS @'!B53</f>
        <v>10 kg</v>
      </c>
      <c r="D63" s="712" t="e">
        <f>'10 kg @ (C)'!$F$75</f>
        <v>#N/A</v>
      </c>
      <c r="E63" s="713">
        <f>'DATOS @'!W98</f>
        <v>0.16</v>
      </c>
      <c r="F63" s="851">
        <f>'DATOS @'!X98/1000</f>
        <v>0.5</v>
      </c>
      <c r="G63" s="714" t="e">
        <f>'10 kg @ (C)'!$C$50</f>
        <v>#DIV/0!</v>
      </c>
      <c r="H63" s="714" t="e">
        <f>'10 kg @ (C)'!$D$50</f>
        <v>#DIV/0!</v>
      </c>
      <c r="I63" s="714" t="e">
        <f>'10 kg @ (C)'!$E$50</f>
        <v>#DIV/0!</v>
      </c>
      <c r="J63" s="644" t="e">
        <f t="shared" ref="J63" si="0">IF(ABS(D63)+E63&gt;=((F63)),"NO","SI")</f>
        <v>#N/A</v>
      </c>
    </row>
    <row r="64" spans="1:1022 1031:2042 2051:3072 3081:4092 4101:5112 5121:6142 6151:7162 7171:8192 8201:9212 9221:10232 10241:11262 11271:12282 12291:13312 13321:14332 14341:15352 15361:16382" ht="27.95"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0.100000000000001" customHeight="1" x14ac:dyDescent="0.2">
      <c r="A66" s="660"/>
      <c r="B66" s="659"/>
      <c r="C66" s="661"/>
      <c r="D66" s="662"/>
      <c r="E66" s="662"/>
      <c r="F66" s="661"/>
    </row>
    <row r="67" spans="1:10" ht="35.1" customHeight="1" x14ac:dyDescent="0.25">
      <c r="A67" s="660"/>
      <c r="B67" s="659"/>
      <c r="C67" s="661"/>
      <c r="D67" s="662"/>
      <c r="E67" s="662"/>
      <c r="F67" s="661"/>
      <c r="G67" s="1220" t="s">
        <v>24</v>
      </c>
      <c r="H67" s="1220"/>
      <c r="I67" s="1221">
        <f>I3</f>
        <v>0</v>
      </c>
      <c r="J67" s="1221"/>
    </row>
    <row r="68" spans="1:10" ht="20.100000000000001" customHeight="1" x14ac:dyDescent="0.25">
      <c r="A68" s="660"/>
      <c r="B68" s="659"/>
      <c r="C68" s="661"/>
      <c r="D68" s="662"/>
      <c r="E68" s="662"/>
      <c r="F68" s="661"/>
      <c r="G68" s="663"/>
      <c r="H68" s="663"/>
      <c r="I68" s="664"/>
      <c r="J68" s="664"/>
    </row>
    <row r="69" spans="1:10" ht="24" customHeight="1" x14ac:dyDescent="0.2">
      <c r="A69" s="1202" t="s">
        <v>346</v>
      </c>
      <c r="B69" s="1202"/>
      <c r="C69" s="1202"/>
      <c r="D69" s="1202"/>
      <c r="E69" s="1202"/>
      <c r="F69" s="1202"/>
      <c r="G69" s="1202"/>
      <c r="H69" s="1202"/>
      <c r="I69" s="1202"/>
      <c r="J69" s="1202"/>
    </row>
    <row r="70" spans="1:10" ht="24" customHeight="1" x14ac:dyDescent="0.2">
      <c r="A70" s="1202"/>
      <c r="B70" s="1202"/>
      <c r="C70" s="1202"/>
      <c r="D70" s="1202"/>
      <c r="E70" s="1202"/>
      <c r="F70" s="1202"/>
      <c r="G70" s="1202"/>
      <c r="H70" s="1202"/>
      <c r="I70" s="1202"/>
      <c r="J70" s="1202"/>
    </row>
    <row r="71" spans="1:10" ht="24" customHeight="1" x14ac:dyDescent="0.2">
      <c r="A71" s="1202"/>
      <c r="B71" s="1202"/>
      <c r="C71" s="1202"/>
      <c r="D71" s="1202"/>
      <c r="E71" s="1202"/>
      <c r="F71" s="1202"/>
      <c r="G71" s="1202"/>
      <c r="H71" s="1202"/>
      <c r="I71" s="1202"/>
      <c r="J71" s="1202"/>
    </row>
    <row r="72" spans="1:10" ht="20.100000000000001" customHeight="1" x14ac:dyDescent="0.2">
      <c r="A72" s="665"/>
      <c r="B72" s="665"/>
      <c r="C72" s="665"/>
      <c r="D72" s="665"/>
      <c r="E72" s="665"/>
      <c r="F72" s="665"/>
      <c r="G72" s="665"/>
      <c r="H72" s="665"/>
      <c r="I72" s="665"/>
      <c r="J72" s="665"/>
    </row>
    <row r="73" spans="1:10" ht="20.10000000000000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197" t="s">
        <v>284</v>
      </c>
      <c r="B75" s="1197"/>
      <c r="C75" s="1197"/>
      <c r="D75" s="1197"/>
    </row>
    <row r="77" spans="1:10" s="668" customFormat="1" ht="33" customHeight="1" x14ac:dyDescent="0.25">
      <c r="A77" s="849" t="s">
        <v>143</v>
      </c>
      <c r="B77" s="1195" t="s">
        <v>317</v>
      </c>
      <c r="C77" s="1195"/>
      <c r="D77" s="1195"/>
      <c r="E77" s="1195"/>
      <c r="F77" s="1195"/>
      <c r="G77" s="1195"/>
      <c r="H77" s="1195"/>
      <c r="I77" s="1195"/>
      <c r="J77" s="1195"/>
    </row>
    <row r="78" spans="1:10" s="668" customFormat="1" ht="33" customHeight="1" x14ac:dyDescent="0.25">
      <c r="A78" s="849" t="s">
        <v>143</v>
      </c>
      <c r="B78" s="1195" t="s">
        <v>318</v>
      </c>
      <c r="C78" s="1195"/>
      <c r="D78" s="1195"/>
      <c r="E78" s="1195"/>
      <c r="F78" s="1195"/>
      <c r="G78" s="1195"/>
      <c r="H78" s="1195"/>
      <c r="I78" s="1195"/>
      <c r="J78" s="1195"/>
    </row>
    <row r="79" spans="1:10" s="668" customFormat="1" ht="33" customHeight="1" x14ac:dyDescent="0.25">
      <c r="A79" s="849" t="s">
        <v>143</v>
      </c>
      <c r="B79" s="1195" t="s">
        <v>333</v>
      </c>
      <c r="C79" s="1195"/>
      <c r="D79" s="1195"/>
      <c r="E79" s="1195"/>
      <c r="F79" s="1195"/>
      <c r="G79" s="1195"/>
      <c r="H79" s="1195"/>
      <c r="I79" s="1195"/>
      <c r="J79" s="1195"/>
    </row>
    <row r="80" spans="1:10" s="668" customFormat="1" ht="23.1" customHeight="1" x14ac:dyDescent="0.25">
      <c r="A80" s="849" t="s">
        <v>143</v>
      </c>
      <c r="B80" s="1195" t="s">
        <v>382</v>
      </c>
      <c r="C80" s="1195"/>
      <c r="D80" s="1195"/>
      <c r="E80" s="1195"/>
      <c r="F80" s="1195"/>
      <c r="G80" s="1195"/>
      <c r="H80" s="1195"/>
      <c r="I80" s="1195"/>
      <c r="J80" s="1195"/>
    </row>
    <row r="81" spans="1:10" s="668" customFormat="1" ht="23.1" customHeight="1" x14ac:dyDescent="0.25">
      <c r="A81" s="849" t="s">
        <v>143</v>
      </c>
      <c r="B81" s="1195" t="s">
        <v>215</v>
      </c>
      <c r="C81" s="1195"/>
      <c r="D81" s="1195"/>
      <c r="E81" s="1195"/>
      <c r="F81" s="1195"/>
      <c r="G81" s="1195"/>
      <c r="H81" s="1195"/>
      <c r="I81" s="1195"/>
      <c r="J81" s="1195"/>
    </row>
    <row r="82" spans="1:10" s="668" customFormat="1" ht="33" customHeight="1" x14ac:dyDescent="0.25">
      <c r="A82" s="849" t="s">
        <v>143</v>
      </c>
      <c r="B82" s="1195" t="s">
        <v>319</v>
      </c>
      <c r="C82" s="1195"/>
      <c r="D82" s="1195"/>
      <c r="E82" s="1195"/>
      <c r="F82" s="1195"/>
      <c r="G82" s="1195"/>
      <c r="H82" s="1195"/>
      <c r="I82" s="1195"/>
      <c r="J82" s="1195"/>
    </row>
    <row r="83" spans="1:10" s="668" customFormat="1" ht="23.1" customHeight="1" x14ac:dyDescent="0.25">
      <c r="A83" s="849" t="s">
        <v>143</v>
      </c>
      <c r="B83" s="1195" t="s">
        <v>345</v>
      </c>
      <c r="C83" s="1195"/>
      <c r="D83" s="1195"/>
      <c r="E83" s="1195"/>
      <c r="F83" s="1195"/>
      <c r="G83" s="1195"/>
      <c r="H83" s="1195"/>
      <c r="I83" s="1195"/>
      <c r="J83" s="1195"/>
    </row>
    <row r="84" spans="1:10" s="668" customFormat="1" ht="23.1" customHeight="1" x14ac:dyDescent="0.25">
      <c r="A84" s="849" t="s">
        <v>143</v>
      </c>
      <c r="B84" s="1195" t="s">
        <v>334</v>
      </c>
      <c r="C84" s="1195"/>
      <c r="D84" s="1195"/>
      <c r="E84" s="1195"/>
      <c r="F84" s="1195"/>
      <c r="G84" s="1195"/>
      <c r="H84" s="1195"/>
      <c r="I84" s="1195"/>
      <c r="J84" s="1195"/>
    </row>
    <row r="85" spans="1:10" ht="23.1" customHeight="1" x14ac:dyDescent="0.2">
      <c r="A85" s="849" t="s">
        <v>143</v>
      </c>
      <c r="B85" s="1195" t="s">
        <v>372</v>
      </c>
      <c r="C85" s="1195"/>
      <c r="D85" s="1195"/>
      <c r="E85" s="1195"/>
      <c r="F85" s="1195"/>
      <c r="G85" s="1195"/>
      <c r="H85" s="1195"/>
      <c r="I85" s="1195"/>
      <c r="J85" s="1195"/>
    </row>
    <row r="86" spans="1:10" ht="23.1" customHeight="1" x14ac:dyDescent="0.2">
      <c r="A86" s="849" t="s">
        <v>143</v>
      </c>
      <c r="B86" s="1195" t="s">
        <v>377</v>
      </c>
      <c r="C86" s="1195"/>
      <c r="D86" s="1195"/>
      <c r="E86" s="1195"/>
      <c r="F86" s="1195"/>
      <c r="G86" s="1195"/>
      <c r="H86" s="1195"/>
      <c r="I86" s="1195"/>
      <c r="J86" s="1195"/>
    </row>
    <row r="87" spans="1:10" ht="20.100000000000001" customHeight="1" x14ac:dyDescent="0.2">
      <c r="A87" s="667"/>
      <c r="B87" s="1196"/>
      <c r="C87" s="1196"/>
      <c r="D87" s="1196"/>
      <c r="E87" s="1196"/>
      <c r="F87" s="1196"/>
      <c r="G87" s="1196"/>
      <c r="H87" s="1196"/>
      <c r="I87" s="1196"/>
      <c r="J87" s="1196"/>
    </row>
    <row r="89" spans="1:10" ht="23.1" customHeight="1" x14ac:dyDescent="0.25">
      <c r="A89" s="1191" t="s">
        <v>16</v>
      </c>
      <c r="B89" s="1191"/>
      <c r="C89" s="1191"/>
      <c r="E89" s="669"/>
    </row>
    <row r="91" spans="1:10" x14ac:dyDescent="0.2">
      <c r="G91" s="670"/>
      <c r="J91" s="611"/>
    </row>
    <row r="92" spans="1:10" ht="23.1" customHeight="1" thickBot="1" x14ac:dyDescent="0.3">
      <c r="A92" s="669"/>
      <c r="B92" s="1192"/>
      <c r="C92" s="1192"/>
      <c r="D92" s="1192"/>
      <c r="E92" s="1192"/>
      <c r="F92" s="671"/>
      <c r="G92" s="672"/>
      <c r="H92" s="672"/>
      <c r="I92" s="672"/>
      <c r="J92" s="671"/>
    </row>
    <row r="93" spans="1:10" ht="23.1" customHeight="1" x14ac:dyDescent="0.25">
      <c r="B93" s="1193" t="s">
        <v>280</v>
      </c>
      <c r="C93" s="1193"/>
      <c r="D93" s="1193"/>
      <c r="E93" s="1193"/>
      <c r="G93" s="1194" t="s">
        <v>140</v>
      </c>
      <c r="H93" s="1194"/>
      <c r="I93" s="1194"/>
      <c r="J93" s="1194"/>
    </row>
    <row r="94" spans="1:10" ht="23.1" customHeight="1" x14ac:dyDescent="0.25">
      <c r="A94" s="1191" t="e">
        <f>VLOOKUP($F$92,'DATOS @'!$V$109:$Y$113,4,FALSE)</f>
        <v>#N/A</v>
      </c>
      <c r="B94" s="1191"/>
      <c r="C94" s="1191"/>
      <c r="D94" s="1191"/>
      <c r="E94" s="1191"/>
      <c r="F94" s="1191"/>
      <c r="G94" s="1191" t="e">
        <f>VLOOKUP($J$92,'DATOS @'!V109:AA113,6,FALSE)</f>
        <v>#N/A</v>
      </c>
      <c r="H94" s="1191"/>
      <c r="I94" s="1191"/>
      <c r="J94" s="1191"/>
    </row>
    <row r="95" spans="1:10" ht="23.1" customHeight="1" x14ac:dyDescent="0.25">
      <c r="B95" s="1191" t="e">
        <f>VLOOKUP($F$92,'DATOS @'!$V$109:$Y$113,2,FALSE)</f>
        <v>#N/A</v>
      </c>
      <c r="C95" s="1191"/>
      <c r="D95" s="1191"/>
      <c r="E95" s="1191"/>
      <c r="G95" s="1222" t="e">
        <f>VLOOKUP($J$92,'DATOS @'!$V$109:$AA$113,2,FALSE)</f>
        <v>#N/A</v>
      </c>
      <c r="H95" s="1222"/>
      <c r="I95" s="1222"/>
      <c r="J95" s="1222"/>
    </row>
    <row r="96" spans="1:10" x14ac:dyDescent="0.2">
      <c r="J96" s="611"/>
    </row>
    <row r="97" spans="1:10" ht="23.1" customHeight="1" x14ac:dyDescent="0.2">
      <c r="A97" s="1182" t="s">
        <v>347</v>
      </c>
      <c r="B97" s="1182"/>
      <c r="C97" s="1183" t="s">
        <v>392</v>
      </c>
      <c r="D97" s="1184"/>
      <c r="E97" s="829"/>
      <c r="F97" s="1288" t="s">
        <v>423</v>
      </c>
      <c r="G97" s="1289"/>
      <c r="H97" s="1289"/>
      <c r="I97" s="1186" t="s">
        <v>392</v>
      </c>
      <c r="J97" s="1186"/>
    </row>
    <row r="98" spans="1:10" x14ac:dyDescent="0.2">
      <c r="J98" s="611"/>
    </row>
    <row r="99" spans="1:10" ht="23.1" customHeight="1" x14ac:dyDescent="0.25">
      <c r="A99" s="1194" t="s">
        <v>61</v>
      </c>
      <c r="B99" s="1194"/>
      <c r="C99" s="1194"/>
      <c r="D99" s="1194"/>
      <c r="E99" s="1194"/>
      <c r="F99" s="1194"/>
      <c r="G99" s="1194"/>
      <c r="H99" s="1194"/>
      <c r="I99" s="1194"/>
      <c r="J99" s="1194"/>
    </row>
  </sheetData>
  <sheetProtection password="CF5C" sheet="1" objects="1" scenarios="1"/>
  <mergeCells count="99">
    <mergeCell ref="A99:J99"/>
    <mergeCell ref="B93:E93"/>
    <mergeCell ref="G93:J93"/>
    <mergeCell ref="A94:F94"/>
    <mergeCell ref="G94:J94"/>
    <mergeCell ref="B95:E95"/>
    <mergeCell ref="G95:J95"/>
    <mergeCell ref="A97:B97"/>
    <mergeCell ref="C97:D97"/>
    <mergeCell ref="F97:H97"/>
    <mergeCell ref="I97:J97"/>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16383" man="1"/>
    <brk id="55" max="16383" man="1"/>
    <brk id="6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J92 F92</xm:sqref>
        </x14:dataValidation>
        <x14:dataValidation type="list" allowBlank="1" showInputMessage="1" showErrorMessage="1">
          <x14:formula1>
            <xm:f>'DATOS @'!$B$123:$B$135</xm:f>
          </x14:formula1>
          <xm:sqref>J36</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114"/>
  <sheetViews>
    <sheetView showGridLines="0" view="pageBreakPreview" topLeftCell="A64" zoomScale="80" zoomScaleNormal="60" zoomScaleSheetLayoutView="80" workbookViewId="0">
      <selection activeCell="F13" sqref="F13:I13"/>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38"/>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403"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76">
        <v>1</v>
      </c>
      <c r="D27" s="476">
        <v>2</v>
      </c>
      <c r="E27" s="476">
        <v>3</v>
      </c>
      <c r="F27" s="154">
        <v>4</v>
      </c>
      <c r="G27" s="940" t="e">
        <f>VLOOKUP($H$25,'DATOS @'!$V$109:$AA$113,2,FALSE)</f>
        <v>#N/A</v>
      </c>
      <c r="H27" s="941"/>
    </row>
    <row r="28" spans="1:11" s="51" customFormat="1" ht="31.5" customHeight="1" x14ac:dyDescent="0.2">
      <c r="A28" s="922" t="s">
        <v>33</v>
      </c>
      <c r="B28" s="185" t="s">
        <v>0</v>
      </c>
      <c r="C28" s="744"/>
      <c r="D28" s="744"/>
      <c r="E28" s="744"/>
      <c r="F28" s="745"/>
      <c r="G28" s="50"/>
      <c r="H28" s="50"/>
      <c r="I28" s="50"/>
      <c r="J28" s="50"/>
    </row>
    <row r="29" spans="1:11" s="51" customFormat="1" ht="31.5" customHeight="1" x14ac:dyDescent="0.2">
      <c r="A29" s="923"/>
      <c r="B29" s="116" t="s">
        <v>2</v>
      </c>
      <c r="C29" s="746"/>
      <c r="D29" s="746"/>
      <c r="E29" s="746"/>
      <c r="F29" s="747"/>
      <c r="G29" s="50"/>
      <c r="H29" s="50"/>
      <c r="I29" s="50"/>
      <c r="J29" s="50"/>
    </row>
    <row r="30" spans="1:11" s="51" customFormat="1" ht="31.5" customHeight="1" x14ac:dyDescent="0.2">
      <c r="A30" s="923"/>
      <c r="B30" s="116" t="s">
        <v>2</v>
      </c>
      <c r="C30" s="746"/>
      <c r="D30" s="746"/>
      <c r="E30" s="746"/>
      <c r="F30" s="747"/>
      <c r="G30" s="50"/>
      <c r="H30" s="50"/>
      <c r="I30" s="50"/>
      <c r="J30" s="50"/>
    </row>
    <row r="31" spans="1:11" s="51" customFormat="1" ht="31.5" customHeight="1" thickBot="1" x14ac:dyDescent="0.25">
      <c r="A31" s="924"/>
      <c r="B31" s="56" t="s">
        <v>0</v>
      </c>
      <c r="C31" s="748"/>
      <c r="D31" s="748"/>
      <c r="E31" s="748"/>
      <c r="F31" s="74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06"/>
      <c r="I40" s="907"/>
      <c r="J40" s="90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06"/>
      <c r="I41" s="907"/>
      <c r="J41" s="90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09"/>
      <c r="I42" s="910"/>
      <c r="J42" s="91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751"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750"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398</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752" t="e">
        <f>_xlfn.T.INV.2T(100%-K67,G67)</f>
        <v>#DIV/0!</v>
      </c>
      <c r="M67" s="155"/>
    </row>
    <row r="68" spans="1:21" s="49" customFormat="1" ht="65.25" customHeight="1" thickBot="1" x14ac:dyDescent="0.25">
      <c r="A68" s="58"/>
      <c r="B68" s="58"/>
      <c r="K68" s="754" t="e">
        <f>_xlfn.T.INV.2T(0.05,G67)</f>
        <v>#DIV/0!</v>
      </c>
      <c r="L68" s="75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517"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869"/>
      <c r="I75" s="422"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B99"/>
  <sheetViews>
    <sheetView showGridLines="0" view="pageBreakPreview" zoomScale="80" zoomScaleNormal="100" zoomScaleSheetLayoutView="80" workbookViewId="0">
      <selection activeCell="B79" sqref="B79:J79"/>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7" width="11" style="610" customWidth="1"/>
    <col min="8" max="8" width="11.7109375" style="610" customWidth="1"/>
    <col min="9" max="9" width="9.140625" style="610" customWidth="1"/>
    <col min="10" max="10" width="10" style="610" customWidth="1"/>
    <col min="11" max="16384" width="11.42578125" style="610"/>
  </cols>
  <sheetData>
    <row r="1" spans="1:10" ht="120" customHeight="1" x14ac:dyDescent="0.2">
      <c r="A1" s="1198"/>
      <c r="B1" s="1198"/>
      <c r="C1" s="1198"/>
      <c r="D1" s="1198"/>
      <c r="E1" s="1198"/>
      <c r="F1" s="1198"/>
      <c r="G1" s="1198"/>
      <c r="H1" s="1198"/>
      <c r="I1" s="1198"/>
      <c r="J1" s="1198"/>
    </row>
    <row r="2" spans="1:10" ht="20.100000000000001" customHeight="1" x14ac:dyDescent="0.2">
      <c r="A2" s="611"/>
      <c r="B2" s="611"/>
      <c r="C2" s="611"/>
      <c r="D2" s="611"/>
      <c r="E2" s="611"/>
      <c r="F2" s="611"/>
    </row>
    <row r="3" spans="1:10" ht="35.1" customHeight="1" x14ac:dyDescent="0.25">
      <c r="A3" s="611"/>
      <c r="B3" s="611"/>
      <c r="C3" s="611"/>
      <c r="D3" s="611"/>
      <c r="E3" s="611"/>
      <c r="F3" s="611"/>
      <c r="G3" s="1180" t="s">
        <v>24</v>
      </c>
      <c r="H3" s="1180"/>
      <c r="I3" s="1181">
        <f>'DATOS @'!J26</f>
        <v>0</v>
      </c>
      <c r="J3" s="1181"/>
    </row>
    <row r="4" spans="1:10" ht="20.100000000000001" customHeight="1" x14ac:dyDescent="0.25">
      <c r="A4" s="677"/>
      <c r="B4" s="677"/>
      <c r="C4" s="677"/>
      <c r="D4" s="677"/>
      <c r="E4" s="677"/>
      <c r="F4" s="677"/>
      <c r="G4" s="676"/>
      <c r="H4" s="676"/>
      <c r="I4" s="678"/>
      <c r="J4" s="678"/>
    </row>
    <row r="5" spans="1:10" ht="23.1" customHeight="1" x14ac:dyDescent="0.25">
      <c r="A5" s="1199" t="s">
        <v>6</v>
      </c>
      <c r="B5" s="1199"/>
      <c r="C5" s="1199"/>
      <c r="D5" s="612"/>
      <c r="E5" s="612"/>
      <c r="G5" s="1180"/>
      <c r="H5" s="1180"/>
    </row>
    <row r="6" spans="1:10" ht="20.100000000000001" customHeight="1" x14ac:dyDescent="0.2">
      <c r="A6" s="613"/>
      <c r="B6" s="612"/>
      <c r="C6" s="612"/>
      <c r="D6" s="612"/>
      <c r="E6" s="612"/>
      <c r="F6" s="612"/>
    </row>
    <row r="7" spans="1:10" ht="23.1" customHeight="1" x14ac:dyDescent="0.2">
      <c r="A7" s="1170" t="s">
        <v>335</v>
      </c>
      <c r="B7" s="1170"/>
      <c r="D7" s="1172">
        <f>'DATOS @'!E26</f>
        <v>0</v>
      </c>
      <c r="E7" s="1172"/>
      <c r="F7" s="1172"/>
      <c r="G7" s="1172"/>
      <c r="H7" s="1172"/>
      <c r="I7" s="1172"/>
      <c r="J7" s="1172"/>
    </row>
    <row r="8" spans="1:10" ht="33.75" customHeight="1" x14ac:dyDescent="0.2">
      <c r="A8" s="1170" t="s">
        <v>336</v>
      </c>
      <c r="B8" s="1170"/>
      <c r="C8" s="614"/>
      <c r="D8" s="1172">
        <f>'DATOS @'!F26</f>
        <v>0</v>
      </c>
      <c r="E8" s="1172"/>
      <c r="F8" s="1172"/>
      <c r="G8" s="1172"/>
      <c r="H8" s="1172"/>
      <c r="I8" s="1172"/>
      <c r="J8" s="1172"/>
    </row>
    <row r="9" spans="1:10" ht="23.1" customHeight="1" x14ac:dyDescent="0.2">
      <c r="A9" s="1170" t="s">
        <v>337</v>
      </c>
      <c r="B9" s="1170"/>
      <c r="D9" s="1172">
        <f>'DATOS @'!C26</f>
        <v>0</v>
      </c>
      <c r="E9" s="1172"/>
      <c r="F9" s="1172"/>
      <c r="G9" s="1172"/>
    </row>
    <row r="10" spans="1:10" ht="20.100000000000001" customHeight="1" x14ac:dyDescent="0.2">
      <c r="A10" s="615"/>
      <c r="B10" s="615"/>
      <c r="D10" s="615"/>
      <c r="E10" s="615"/>
      <c r="F10" s="612"/>
    </row>
    <row r="11" spans="1:10" ht="23.1" customHeight="1" x14ac:dyDescent="0.2">
      <c r="A11" s="1170" t="s">
        <v>338</v>
      </c>
      <c r="B11" s="1170"/>
      <c r="C11" s="1170"/>
      <c r="D11" s="1173">
        <f>'DATOS @'!D26</f>
        <v>0</v>
      </c>
      <c r="E11" s="1173"/>
      <c r="F11" s="1174" t="s">
        <v>339</v>
      </c>
      <c r="G11" s="1174"/>
      <c r="H11" s="1174"/>
      <c r="I11" s="1175" t="e">
        <f>'20 kg @ (C)'!E4</f>
        <v>#N/A</v>
      </c>
      <c r="J11" s="1175"/>
    </row>
    <row r="12" spans="1:10" ht="20.100000000000001" customHeight="1" x14ac:dyDescent="0.2">
      <c r="A12" s="612"/>
      <c r="B12" s="612"/>
      <c r="C12" s="612"/>
      <c r="D12" s="612"/>
      <c r="E12" s="612"/>
      <c r="F12" s="612"/>
    </row>
    <row r="13" spans="1:10" ht="23.1" customHeight="1" x14ac:dyDescent="0.2">
      <c r="A13" s="1177" t="s">
        <v>278</v>
      </c>
      <c r="B13" s="1177"/>
      <c r="C13" s="1177"/>
      <c r="D13" s="1177"/>
      <c r="E13" s="1177"/>
      <c r="F13" s="1177"/>
      <c r="G13" s="1177"/>
      <c r="H13" s="1177"/>
      <c r="I13" s="1177"/>
      <c r="J13" s="1177"/>
    </row>
    <row r="14" spans="1:10" ht="20.100000000000001" customHeight="1" x14ac:dyDescent="0.2">
      <c r="A14" s="616"/>
      <c r="B14" s="616"/>
      <c r="C14" s="616"/>
      <c r="D14" s="616"/>
      <c r="E14" s="616"/>
      <c r="F14" s="612"/>
    </row>
    <row r="15" spans="1:10" ht="23.1" customHeight="1" x14ac:dyDescent="0.2">
      <c r="A15" s="1170" t="s">
        <v>340</v>
      </c>
      <c r="B15" s="1170"/>
      <c r="C15" s="1170"/>
      <c r="D15" s="1178" t="s">
        <v>389</v>
      </c>
      <c r="E15" s="1178"/>
      <c r="F15" s="1178"/>
      <c r="G15" s="1178"/>
      <c r="H15" s="1178"/>
      <c r="I15" s="1178"/>
      <c r="J15" s="1178"/>
    </row>
    <row r="16" spans="1:10" ht="23.1" customHeight="1" x14ac:dyDescent="0.2">
      <c r="A16" s="1170" t="s">
        <v>341</v>
      </c>
      <c r="B16" s="1170"/>
      <c r="C16" s="1170"/>
      <c r="D16" s="1176">
        <f>'DATOS @'!D56</f>
        <v>0</v>
      </c>
      <c r="E16" s="1176"/>
      <c r="F16" s="1176"/>
      <c r="G16" s="1176"/>
      <c r="H16" s="613"/>
      <c r="I16" s="613"/>
      <c r="J16" s="613"/>
    </row>
    <row r="17" spans="1:10" ht="23.1" customHeight="1" x14ac:dyDescent="0.2">
      <c r="A17" s="1170" t="s">
        <v>342</v>
      </c>
      <c r="B17" s="1170"/>
      <c r="C17" s="1170"/>
      <c r="D17" s="1171">
        <f>'DATOS @'!E56</f>
        <v>0</v>
      </c>
      <c r="E17" s="1171"/>
      <c r="F17" s="1171"/>
      <c r="G17" s="1171"/>
      <c r="H17" s="613"/>
      <c r="I17" s="613"/>
      <c r="J17" s="613"/>
    </row>
    <row r="18" spans="1:10" ht="23.1" customHeight="1" x14ac:dyDescent="0.2">
      <c r="A18" s="1170" t="s">
        <v>11</v>
      </c>
      <c r="B18" s="1170"/>
      <c r="C18" s="1170"/>
      <c r="D18" s="1231">
        <f>'DATOS @'!C56</f>
        <v>0</v>
      </c>
      <c r="E18" s="1231"/>
      <c r="F18" s="1175"/>
      <c r="G18" s="1175"/>
    </row>
    <row r="19" spans="1:10" ht="20.100000000000001" customHeight="1" x14ac:dyDescent="0.2">
      <c r="A19" s="615"/>
      <c r="B19" s="615"/>
      <c r="C19" s="615"/>
      <c r="D19" s="617"/>
      <c r="E19" s="613"/>
      <c r="F19" s="613"/>
      <c r="G19" s="613"/>
    </row>
    <row r="20" spans="1:10" ht="23.1" customHeight="1" x14ac:dyDescent="0.2">
      <c r="A20" s="1170" t="s">
        <v>12</v>
      </c>
      <c r="B20" s="1170"/>
      <c r="C20" s="1170"/>
      <c r="D20" s="1170"/>
      <c r="E20" s="1170"/>
      <c r="F20" s="1223">
        <f>'DATOS @'!C59</f>
        <v>17</v>
      </c>
      <c r="G20" s="1223"/>
      <c r="H20" s="1223"/>
      <c r="I20" s="1223"/>
      <c r="J20" s="1223"/>
    </row>
    <row r="21" spans="1:10" ht="20.100000000000001" customHeight="1" x14ac:dyDescent="0.2">
      <c r="A21" s="615"/>
      <c r="B21" s="615"/>
      <c r="C21" s="615"/>
      <c r="D21" s="615"/>
      <c r="E21" s="615"/>
      <c r="F21" s="615"/>
      <c r="G21" s="612"/>
    </row>
    <row r="22" spans="1:10" ht="23.1" customHeight="1" x14ac:dyDescent="0.2">
      <c r="A22" s="1199" t="s">
        <v>236</v>
      </c>
      <c r="B22" s="1199"/>
      <c r="C22" s="1199"/>
      <c r="D22" s="1199"/>
      <c r="E22" s="1199"/>
      <c r="F22" s="1199"/>
    </row>
    <row r="23" spans="1:10" ht="23.1" customHeight="1" x14ac:dyDescent="0.2">
      <c r="A23" s="1206" t="str">
        <f>'DATOS @'!G7</f>
        <v>Laboratorios de calibración de masa y volumen de la SIC, avenida carrera 50 # 26-55, int 2, INM piso 5.</v>
      </c>
      <c r="B23" s="1206"/>
      <c r="C23" s="1206"/>
      <c r="D23" s="1206"/>
      <c r="E23" s="1206"/>
      <c r="F23" s="1206"/>
      <c r="G23" s="1206"/>
      <c r="H23" s="1206"/>
      <c r="I23" s="1206"/>
      <c r="J23" s="1206"/>
    </row>
    <row r="24" spans="1:10" ht="20.100000000000001" customHeight="1" x14ac:dyDescent="0.2">
      <c r="B24" s="1199"/>
      <c r="C24" s="1199"/>
      <c r="D24" s="1199"/>
      <c r="E24" s="1199"/>
      <c r="F24" s="616"/>
      <c r="G24" s="613"/>
    </row>
    <row r="25" spans="1:10" ht="23.1" customHeight="1" x14ac:dyDescent="0.2">
      <c r="A25" s="1199" t="s">
        <v>237</v>
      </c>
      <c r="B25" s="1199"/>
      <c r="C25" s="1199"/>
      <c r="D25" s="1199"/>
      <c r="E25" s="1205">
        <f>'DATOS @'!I26</f>
        <v>0</v>
      </c>
      <c r="F25" s="120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87" t="s">
        <v>281</v>
      </c>
      <c r="B27" s="1187"/>
      <c r="C27" s="1187"/>
      <c r="D27" s="1187"/>
      <c r="E27" s="1187"/>
      <c r="F27" s="1187"/>
      <c r="G27" s="1187"/>
      <c r="H27" s="1187"/>
      <c r="I27" s="1187"/>
      <c r="J27" s="1187"/>
    </row>
    <row r="28" spans="1:10" ht="20.100000000000001" customHeight="1" x14ac:dyDescent="0.2">
      <c r="A28" s="620"/>
      <c r="B28" s="620"/>
      <c r="C28" s="620"/>
      <c r="D28" s="620"/>
      <c r="G28" s="612"/>
    </row>
    <row r="29" spans="1:10" ht="35.1" customHeight="1" x14ac:dyDescent="0.2">
      <c r="A29" s="1249" t="s">
        <v>343</v>
      </c>
      <c r="B29" s="1249"/>
      <c r="C29" s="1249"/>
      <c r="D29" s="1249"/>
      <c r="E29" s="1249"/>
      <c r="F29" s="1249"/>
      <c r="G29" s="1249"/>
      <c r="H29" s="1249"/>
      <c r="I29" s="1249"/>
      <c r="J29" s="1249"/>
    </row>
    <row r="30" spans="1:10" ht="120" customHeight="1" x14ac:dyDescent="0.2">
      <c r="A30" s="1189"/>
      <c r="B30" s="1189"/>
      <c r="C30" s="1189"/>
      <c r="D30" s="1189"/>
      <c r="E30" s="1189"/>
      <c r="F30" s="1189"/>
      <c r="G30" s="1189"/>
      <c r="H30" s="1189"/>
      <c r="I30" s="1189"/>
      <c r="J30" s="1189"/>
    </row>
    <row r="31" spans="1:10" ht="20.100000000000001" customHeight="1" x14ac:dyDescent="0.2"/>
    <row r="32" spans="1:10" ht="35.1" customHeight="1" x14ac:dyDescent="0.25">
      <c r="G32" s="1180" t="s">
        <v>24</v>
      </c>
      <c r="H32" s="1180"/>
      <c r="I32" s="1181">
        <f>I3</f>
        <v>0</v>
      </c>
      <c r="J32" s="1181"/>
    </row>
    <row r="33" spans="1:10" ht="20.100000000000001" customHeight="1" x14ac:dyDescent="0.25">
      <c r="G33" s="619"/>
      <c r="H33" s="619"/>
      <c r="I33" s="621"/>
      <c r="J33" s="621"/>
    </row>
    <row r="34" spans="1:10" ht="23.1" customHeight="1" x14ac:dyDescent="0.2">
      <c r="A34" s="1187" t="s">
        <v>315</v>
      </c>
      <c r="B34" s="1187"/>
      <c r="C34" s="1187"/>
      <c r="D34" s="1187"/>
      <c r="E34" s="1187"/>
      <c r="F34" s="1187"/>
      <c r="G34" s="1187"/>
      <c r="H34" s="1187"/>
      <c r="I34" s="1187"/>
      <c r="J34" s="1187"/>
    </row>
    <row r="35" spans="1:10" ht="20.100000000000001" customHeight="1" x14ac:dyDescent="0.2">
      <c r="A35" s="1248"/>
      <c r="B35" s="1248"/>
      <c r="C35" s="1248"/>
      <c r="D35" s="1248"/>
      <c r="E35" s="1248"/>
      <c r="F35" s="1248"/>
      <c r="G35" s="1248"/>
      <c r="H35" s="1248"/>
      <c r="I35" s="1248"/>
      <c r="J35" s="1248"/>
    </row>
    <row r="36" spans="1:10" ht="20.100000000000001" customHeight="1" thickBot="1" x14ac:dyDescent="0.25">
      <c r="A36" s="622"/>
      <c r="B36" s="622"/>
      <c r="C36" s="622"/>
      <c r="D36" s="622"/>
      <c r="E36" s="622"/>
      <c r="F36" s="622"/>
      <c r="G36" s="622"/>
      <c r="J36" s="673"/>
    </row>
    <row r="37" spans="1:10" ht="21.75" customHeight="1" thickBot="1" x14ac:dyDescent="0.25">
      <c r="A37" s="1224" t="s">
        <v>289</v>
      </c>
      <c r="B37" s="1225"/>
      <c r="C37" s="1224" t="s">
        <v>249</v>
      </c>
      <c r="D37" s="1225"/>
      <c r="E37" s="1224" t="s">
        <v>250</v>
      </c>
      <c r="F37" s="1225"/>
      <c r="G37" s="1228" t="s">
        <v>251</v>
      </c>
      <c r="H37" s="1229"/>
      <c r="I37" s="1229"/>
      <c r="J37" s="1230"/>
    </row>
    <row r="38" spans="1:10" ht="39.950000000000003" customHeight="1" thickBot="1" x14ac:dyDescent="0.25">
      <c r="A38" s="1226"/>
      <c r="B38" s="1227"/>
      <c r="C38" s="1226"/>
      <c r="D38" s="1227"/>
      <c r="E38" s="1226"/>
      <c r="F38" s="1227"/>
      <c r="G38" s="1244" t="s">
        <v>252</v>
      </c>
      <c r="H38" s="1245"/>
      <c r="I38" s="1246" t="s">
        <v>391</v>
      </c>
      <c r="J38" s="1247"/>
    </row>
    <row r="39" spans="1:10" ht="39.950000000000003" customHeight="1" thickBot="1" x14ac:dyDescent="0.25">
      <c r="A39" s="1238" t="str">
        <f>D15</f>
        <v>Pesa de 20 kg</v>
      </c>
      <c r="B39" s="1239"/>
      <c r="C39" s="1240" t="s">
        <v>5</v>
      </c>
      <c r="D39" s="1241"/>
      <c r="E39" s="1242" t="e">
        <f>VLOOKUP($J$36,'DATOS @'!B123:G133,1,FALSE)</f>
        <v>#N/A</v>
      </c>
      <c r="F39" s="1243"/>
      <c r="G39" s="624" t="e">
        <f>VLOOKUP($J$36,'DATOS @'!B123:G134,3,FALSE)</f>
        <v>#N/A</v>
      </c>
      <c r="H39" s="625" t="s">
        <v>244</v>
      </c>
      <c r="I39" s="626" t="e">
        <f>VLOOKUP($J$36,'DATOS @'!B123:G133,5,FALSE)</f>
        <v>#N/A</v>
      </c>
      <c r="J39" s="627" t="s">
        <v>141</v>
      </c>
    </row>
    <row r="40" spans="1:10" ht="39.950000000000003" hidden="1" customHeight="1" thickBot="1" x14ac:dyDescent="0.25">
      <c r="A40" s="1211"/>
      <c r="B40" s="1212"/>
      <c r="C40" s="1211"/>
      <c r="D40" s="1236"/>
      <c r="E40" s="1237"/>
      <c r="F40" s="1212"/>
      <c r="G40" s="628"/>
      <c r="H40" s="629"/>
      <c r="I40" s="628"/>
      <c r="J40" s="630"/>
    </row>
    <row r="41" spans="1:10" ht="20.100000000000001" customHeight="1" x14ac:dyDescent="0.2"/>
    <row r="42" spans="1:10" ht="23.1" customHeight="1" x14ac:dyDescent="0.2">
      <c r="A42" s="1187" t="s">
        <v>290</v>
      </c>
      <c r="B42" s="1187"/>
      <c r="C42" s="1187"/>
      <c r="D42" s="1187"/>
      <c r="E42" s="1187"/>
      <c r="F42" s="1187"/>
      <c r="G42" s="1187"/>
      <c r="H42" s="1187"/>
      <c r="I42" s="1187"/>
      <c r="J42" s="1187"/>
    </row>
    <row r="43" spans="1:10" ht="20.100000000000001" customHeight="1" x14ac:dyDescent="0.2">
      <c r="A43" s="631"/>
    </row>
    <row r="44" spans="1:10" ht="23.1" customHeight="1" x14ac:dyDescent="0.2">
      <c r="A44" s="1209" t="s">
        <v>279</v>
      </c>
      <c r="B44" s="1209"/>
      <c r="C44" s="1209"/>
      <c r="D44" s="1209"/>
      <c r="E44" s="1209"/>
      <c r="F44" s="1209"/>
      <c r="G44" s="1209"/>
      <c r="H44" s="1209"/>
      <c r="I44" s="1209"/>
      <c r="J44" s="1209"/>
    </row>
    <row r="45" spans="1:10" ht="23.1" customHeight="1" x14ac:dyDescent="0.2">
      <c r="A45" s="1209"/>
      <c r="B45" s="1209"/>
      <c r="C45" s="1209"/>
      <c r="D45" s="1209"/>
      <c r="E45" s="1209"/>
      <c r="F45" s="1209"/>
      <c r="G45" s="1209"/>
      <c r="H45" s="1209"/>
      <c r="I45" s="1209"/>
      <c r="J45" s="1209"/>
    </row>
    <row r="46" spans="1:10" ht="23.1" customHeight="1" x14ac:dyDescent="0.2">
      <c r="A46" s="1209"/>
      <c r="B46" s="1209"/>
      <c r="C46" s="1209"/>
      <c r="D46" s="1209"/>
      <c r="E46" s="1209"/>
      <c r="F46" s="1209"/>
      <c r="G46" s="1209"/>
      <c r="H46" s="1209"/>
      <c r="I46" s="1209"/>
      <c r="J46" s="120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79" t="s">
        <v>13</v>
      </c>
      <c r="B48" s="1279"/>
      <c r="C48" s="1279"/>
      <c r="D48" s="633" t="s">
        <v>21</v>
      </c>
      <c r="E48" s="633" t="s">
        <v>10</v>
      </c>
      <c r="F48" s="634" t="s">
        <v>240</v>
      </c>
      <c r="G48" s="1279" t="s">
        <v>14</v>
      </c>
      <c r="H48" s="1279"/>
      <c r="I48" s="1279" t="s">
        <v>8</v>
      </c>
      <c r="J48" s="1279"/>
    </row>
    <row r="49" spans="1:1022 1031:2042 2051:3072 3081:4092 4101:5112 5121:6142 6151:7162 7171:8192 8201:9212 9221:10232 10241:11262 11271:12282 12291:13312 13321:14332 14341:15352 15361:16382" ht="33" customHeight="1" thickBot="1" x14ac:dyDescent="0.25">
      <c r="A49" s="1280" t="str">
        <f>D15</f>
        <v>Pesa de 20 kg</v>
      </c>
      <c r="B49" s="1281"/>
      <c r="C49" s="1281"/>
      <c r="D49" s="707" t="e">
        <f>'20 kg @ (C)'!B7</f>
        <v>#N/A</v>
      </c>
      <c r="E49" s="708" t="e">
        <f>'20 kg @ (C)'!D7</f>
        <v>#N/A</v>
      </c>
      <c r="F49" s="709" t="e">
        <f>'20 kg @ (C)'!C16</f>
        <v>#N/A</v>
      </c>
      <c r="G49" s="1282" t="e">
        <f>'20 kg @ (C)'!B9</f>
        <v>#N/A</v>
      </c>
      <c r="H49" s="1283"/>
      <c r="I49" s="1284" t="e">
        <f>'20 kg @ (C)'!D9</f>
        <v>#N/A</v>
      </c>
      <c r="J49" s="1284"/>
    </row>
    <row r="50" spans="1:1022 1031:2042 2051:3072 3081:4092 4101:5112 5121:6142 6151:7162 7171:8192 8201:9212 9221:10232 10241:11262 11271:12282 12291:13312 13321:14332 14341:15352 15361:16382" ht="20.100000000000001"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0.100000000000001" customHeight="1" x14ac:dyDescent="0.2">
      <c r="A51" s="1179" t="s">
        <v>282</v>
      </c>
      <c r="B51" s="1179"/>
      <c r="C51" s="1179"/>
      <c r="D51" s="1179"/>
      <c r="E51" s="1179"/>
      <c r="F51" s="1179"/>
      <c r="G51" s="1179"/>
      <c r="H51" s="1179"/>
      <c r="I51" s="1179"/>
      <c r="J51" s="1179"/>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23.1" customHeight="1" x14ac:dyDescent="0.2">
      <c r="A53" s="1208" t="s">
        <v>316</v>
      </c>
      <c r="B53" s="1208"/>
      <c r="C53" s="1208"/>
      <c r="D53" s="1208"/>
      <c r="E53" s="1208"/>
      <c r="F53" s="1208"/>
      <c r="G53" s="1208"/>
      <c r="H53" s="1208"/>
      <c r="I53" s="1208"/>
      <c r="J53" s="1208"/>
    </row>
    <row r="54" spans="1:1022 1031:2042 2051:3072 3081:4092 4101:5112 5121:6142 6151:7162 7171:8192 8201:9212 9221:10232 10241:11262 11271:12282 12291:13312 13321:14332 14341:15352 15361:16382" ht="23.1" customHeight="1" x14ac:dyDescent="0.2">
      <c r="A54" s="1208"/>
      <c r="B54" s="1208"/>
      <c r="C54" s="1208"/>
      <c r="D54" s="1208"/>
      <c r="E54" s="1208"/>
      <c r="F54" s="1208"/>
      <c r="G54" s="1208"/>
      <c r="H54" s="1208"/>
      <c r="I54" s="1208"/>
      <c r="J54" s="1208"/>
    </row>
    <row r="55" spans="1:1022 1031:2042 2051:3072 3081:4092 4101:5112 5121:6142 6151:7162 7171:8192 8201:9212 9221:10232 10241:11262 11271:12282 12291:13312 13321:14332 14341:15352 15361:16382" ht="18"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89"/>
      <c r="B56" s="1189"/>
      <c r="C56" s="1189"/>
      <c r="D56" s="1189"/>
      <c r="E56" s="1189"/>
      <c r="F56" s="1189"/>
      <c r="G56" s="1189"/>
      <c r="H56" s="1189"/>
      <c r="I56" s="1189"/>
      <c r="J56" s="1189"/>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180" t="s">
        <v>24</v>
      </c>
      <c r="H58" s="1180"/>
      <c r="I58" s="1190">
        <f>I3</f>
        <v>0</v>
      </c>
      <c r="J58" s="1190"/>
    </row>
    <row r="59" spans="1:1022 1031:2042 2051:3072 3081:4092 4101:5112 5121:6142 6151:7162 7171:8192 8201:9212 9221:10232 10241:11262 11271:12282 12291:13312 13321:14332 14341:15352 15361:16382" ht="23.1" customHeight="1" x14ac:dyDescent="0.2">
      <c r="A59" s="1179" t="s">
        <v>283</v>
      </c>
      <c r="B59" s="1179"/>
      <c r="C59" s="1179"/>
      <c r="D59" s="1179"/>
      <c r="E59" s="1179"/>
      <c r="F59" s="1179"/>
      <c r="G59" s="1179"/>
      <c r="H59" s="1179"/>
      <c r="I59" s="1179"/>
      <c r="J59" s="1179"/>
    </row>
    <row r="60" spans="1:1022 1031:2042 2051:3072 3081:4092 4101:5112 5121:6142 6151:7162 7171:8192 8201:9212 9221:10232 10241:11262 11271:12282 12291:13312 13321:14332 14341:15352 15361:16382" ht="20.100000000000001"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90" t="s">
        <v>4</v>
      </c>
      <c r="B61" s="1200" t="s">
        <v>365</v>
      </c>
      <c r="C61" s="1201" t="s">
        <v>297</v>
      </c>
      <c r="D61" s="1285"/>
      <c r="E61" s="1286" t="s">
        <v>426</v>
      </c>
      <c r="F61" s="1200" t="s">
        <v>323</v>
      </c>
      <c r="G61" s="1200" t="s">
        <v>395</v>
      </c>
      <c r="H61" s="1200"/>
      <c r="I61" s="1201"/>
      <c r="J61" s="841" t="s">
        <v>59</v>
      </c>
    </row>
    <row r="62" spans="1:1022 1031:2042 2051:3072 3081:4092 4101:5112 5121:6142 6151:7162 7171:8192 8201:9212 9221:10232 10241:11262 11271:12282 12291:13312 13321:14332 14341:15352 15361:16382" ht="52.5" customHeight="1" x14ac:dyDescent="0.2">
      <c r="A62" s="1291"/>
      <c r="B62" s="1215"/>
      <c r="C62" s="839" t="s">
        <v>300</v>
      </c>
      <c r="D62" s="839" t="s">
        <v>322</v>
      </c>
      <c r="E62" s="1287"/>
      <c r="F62" s="1215"/>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thickBot="1" x14ac:dyDescent="0.25">
      <c r="A63" s="854">
        <v>20</v>
      </c>
      <c r="B63" s="717" t="e">
        <f>'20 kg @ (C)'!$I$8</f>
        <v>#N/A</v>
      </c>
      <c r="C63" s="852" t="str">
        <f>'DATOS @'!V99</f>
        <v>20 kg</v>
      </c>
      <c r="D63" s="710" t="e">
        <f>'20 kg @ (C)'!$F$75</f>
        <v>#N/A</v>
      </c>
      <c r="E63" s="853">
        <f>'DATOS @'!W99</f>
        <v>0.3</v>
      </c>
      <c r="F63" s="853">
        <f>'DATOS @'!X99/1000</f>
        <v>1</v>
      </c>
      <c r="G63" s="711" t="e">
        <f>'20 kg @ (C)'!C50</f>
        <v>#DIV/0!</v>
      </c>
      <c r="H63" s="711" t="e">
        <f>'20 kg @ (C)'!D50</f>
        <v>#DIV/0!</v>
      </c>
      <c r="I63" s="711" t="e">
        <f>'20 kg @ (C)'!E50</f>
        <v>#DIV/0!</v>
      </c>
      <c r="J63" s="656"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0.100000000000001" customHeight="1" x14ac:dyDescent="0.2">
      <c r="A66" s="660"/>
      <c r="B66" s="659"/>
      <c r="C66" s="661"/>
      <c r="D66" s="662"/>
      <c r="E66" s="662"/>
      <c r="F66" s="661"/>
    </row>
    <row r="67" spans="1:10" ht="35.1" customHeight="1" x14ac:dyDescent="0.25">
      <c r="A67" s="660"/>
      <c r="B67" s="659"/>
      <c r="C67" s="661"/>
      <c r="D67" s="662"/>
      <c r="E67" s="662"/>
      <c r="F67" s="661"/>
      <c r="G67" s="1220" t="s">
        <v>24</v>
      </c>
      <c r="H67" s="1220"/>
      <c r="I67" s="1221">
        <f>I3</f>
        <v>0</v>
      </c>
      <c r="J67" s="1221"/>
    </row>
    <row r="68" spans="1:10" ht="20.100000000000001" customHeight="1" x14ac:dyDescent="0.25">
      <c r="A68" s="660"/>
      <c r="B68" s="659"/>
      <c r="C68" s="661"/>
      <c r="D68" s="662"/>
      <c r="E68" s="662"/>
      <c r="F68" s="661"/>
      <c r="G68" s="663"/>
      <c r="H68" s="663"/>
      <c r="I68" s="664"/>
      <c r="J68" s="664"/>
    </row>
    <row r="69" spans="1:10" ht="24" customHeight="1" x14ac:dyDescent="0.2">
      <c r="A69" s="1202" t="s">
        <v>346</v>
      </c>
      <c r="B69" s="1202"/>
      <c r="C69" s="1202"/>
      <c r="D69" s="1202"/>
      <c r="E69" s="1202"/>
      <c r="F69" s="1202"/>
      <c r="G69" s="1202"/>
      <c r="H69" s="1202"/>
      <c r="I69" s="1202"/>
      <c r="J69" s="1202"/>
    </row>
    <row r="70" spans="1:10" ht="24" customHeight="1" x14ac:dyDescent="0.2">
      <c r="A70" s="1202"/>
      <c r="B70" s="1202"/>
      <c r="C70" s="1202"/>
      <c r="D70" s="1202"/>
      <c r="E70" s="1202"/>
      <c r="F70" s="1202"/>
      <c r="G70" s="1202"/>
      <c r="H70" s="1202"/>
      <c r="I70" s="1202"/>
      <c r="J70" s="1202"/>
    </row>
    <row r="71" spans="1:10" ht="24" customHeight="1" x14ac:dyDescent="0.2">
      <c r="A71" s="1202"/>
      <c r="B71" s="1202"/>
      <c r="C71" s="1202"/>
      <c r="D71" s="1202"/>
      <c r="E71" s="1202"/>
      <c r="F71" s="1202"/>
      <c r="G71" s="1202"/>
      <c r="H71" s="1202"/>
      <c r="I71" s="1202"/>
      <c r="J71" s="1202"/>
    </row>
    <row r="72" spans="1:10" ht="20.100000000000001" customHeight="1" x14ac:dyDescent="0.2">
      <c r="A72" s="665"/>
      <c r="B72" s="665"/>
      <c r="C72" s="665"/>
      <c r="D72" s="665"/>
      <c r="E72" s="665"/>
      <c r="F72" s="665"/>
      <c r="G72" s="665"/>
      <c r="H72" s="665"/>
      <c r="I72" s="665"/>
      <c r="J72" s="665"/>
    </row>
    <row r="73" spans="1:10" ht="23.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197" t="s">
        <v>284</v>
      </c>
      <c r="B75" s="1197"/>
      <c r="C75" s="1197"/>
      <c r="D75" s="1197"/>
    </row>
    <row r="76" spans="1:10" ht="20.100000000000001" customHeight="1" x14ac:dyDescent="0.2"/>
    <row r="77" spans="1:10" s="668" customFormat="1" ht="33" customHeight="1" x14ac:dyDescent="0.25">
      <c r="A77" s="849" t="s">
        <v>143</v>
      </c>
      <c r="B77" s="1195" t="s">
        <v>317</v>
      </c>
      <c r="C77" s="1195"/>
      <c r="D77" s="1195"/>
      <c r="E77" s="1195"/>
      <c r="F77" s="1195"/>
      <c r="G77" s="1195"/>
      <c r="H77" s="1195"/>
      <c r="I77" s="1195"/>
      <c r="J77" s="1195"/>
    </row>
    <row r="78" spans="1:10" s="668" customFormat="1" ht="33" customHeight="1" x14ac:dyDescent="0.25">
      <c r="A78" s="849" t="s">
        <v>143</v>
      </c>
      <c r="B78" s="1195" t="s">
        <v>318</v>
      </c>
      <c r="C78" s="1195"/>
      <c r="D78" s="1195"/>
      <c r="E78" s="1195"/>
      <c r="F78" s="1195"/>
      <c r="G78" s="1195"/>
      <c r="H78" s="1195"/>
      <c r="I78" s="1195"/>
      <c r="J78" s="1195"/>
    </row>
    <row r="79" spans="1:10" s="668" customFormat="1" ht="33" customHeight="1" x14ac:dyDescent="0.25">
      <c r="A79" s="849" t="s">
        <v>143</v>
      </c>
      <c r="B79" s="1195" t="s">
        <v>333</v>
      </c>
      <c r="C79" s="1195"/>
      <c r="D79" s="1195"/>
      <c r="E79" s="1195"/>
      <c r="F79" s="1195"/>
      <c r="G79" s="1195"/>
      <c r="H79" s="1195"/>
      <c r="I79" s="1195"/>
      <c r="J79" s="1195"/>
    </row>
    <row r="80" spans="1:10" s="668" customFormat="1" ht="33" customHeight="1" x14ac:dyDescent="0.25">
      <c r="A80" s="849" t="s">
        <v>143</v>
      </c>
      <c r="B80" s="1195" t="s">
        <v>382</v>
      </c>
      <c r="C80" s="1195"/>
      <c r="D80" s="1195"/>
      <c r="E80" s="1195"/>
      <c r="F80" s="1195"/>
      <c r="G80" s="1195"/>
      <c r="H80" s="1195"/>
      <c r="I80" s="1195"/>
      <c r="J80" s="1195"/>
    </row>
    <row r="81" spans="1:10" s="668" customFormat="1" ht="23.1" customHeight="1" x14ac:dyDescent="0.25">
      <c r="A81" s="849" t="s">
        <v>143</v>
      </c>
      <c r="B81" s="1195" t="s">
        <v>215</v>
      </c>
      <c r="C81" s="1195"/>
      <c r="D81" s="1195"/>
      <c r="E81" s="1195"/>
      <c r="F81" s="1195"/>
      <c r="G81" s="1195"/>
      <c r="H81" s="1195"/>
      <c r="I81" s="1195"/>
      <c r="J81" s="1195"/>
    </row>
    <row r="82" spans="1:10" s="668" customFormat="1" ht="33" customHeight="1" x14ac:dyDescent="0.25">
      <c r="A82" s="849" t="s">
        <v>143</v>
      </c>
      <c r="B82" s="1195" t="s">
        <v>319</v>
      </c>
      <c r="C82" s="1195"/>
      <c r="D82" s="1195"/>
      <c r="E82" s="1195"/>
      <c r="F82" s="1195"/>
      <c r="G82" s="1195"/>
      <c r="H82" s="1195"/>
      <c r="I82" s="1195"/>
      <c r="J82" s="1195"/>
    </row>
    <row r="83" spans="1:10" s="668" customFormat="1" ht="23.1" customHeight="1" x14ac:dyDescent="0.25">
      <c r="A83" s="849" t="s">
        <v>143</v>
      </c>
      <c r="B83" s="1195" t="s">
        <v>345</v>
      </c>
      <c r="C83" s="1195"/>
      <c r="D83" s="1195"/>
      <c r="E83" s="1195"/>
      <c r="F83" s="1195"/>
      <c r="G83" s="1195"/>
      <c r="H83" s="1195"/>
      <c r="I83" s="1195"/>
      <c r="J83" s="1195"/>
    </row>
    <row r="84" spans="1:10" s="668" customFormat="1" ht="23.1" customHeight="1" x14ac:dyDescent="0.25">
      <c r="A84" s="849" t="s">
        <v>143</v>
      </c>
      <c r="B84" s="1195" t="s">
        <v>334</v>
      </c>
      <c r="C84" s="1195"/>
      <c r="D84" s="1195"/>
      <c r="E84" s="1195"/>
      <c r="F84" s="1195"/>
      <c r="G84" s="1195"/>
      <c r="H84" s="1195"/>
      <c r="I84" s="1195"/>
      <c r="J84" s="1195"/>
    </row>
    <row r="85" spans="1:10" ht="23.1" customHeight="1" x14ac:dyDescent="0.2">
      <c r="A85" s="849" t="s">
        <v>143</v>
      </c>
      <c r="B85" s="1195" t="s">
        <v>372</v>
      </c>
      <c r="C85" s="1195"/>
      <c r="D85" s="1195"/>
      <c r="E85" s="1195"/>
      <c r="F85" s="1195"/>
      <c r="G85" s="1195"/>
      <c r="H85" s="1195"/>
      <c r="I85" s="1195"/>
      <c r="J85" s="1195"/>
    </row>
    <row r="86" spans="1:10" ht="23.1" customHeight="1" x14ac:dyDescent="0.2">
      <c r="A86" s="849" t="s">
        <v>143</v>
      </c>
      <c r="B86" s="1195" t="s">
        <v>424</v>
      </c>
      <c r="C86" s="1195"/>
      <c r="D86" s="1195"/>
      <c r="E86" s="1195"/>
      <c r="F86" s="1195"/>
      <c r="G86" s="1195"/>
      <c r="H86" s="1195"/>
      <c r="I86" s="1195"/>
      <c r="J86" s="1195"/>
    </row>
    <row r="87" spans="1:10" ht="20.100000000000001" customHeight="1" x14ac:dyDescent="0.2">
      <c r="A87" s="667"/>
      <c r="B87" s="1196"/>
      <c r="C87" s="1196"/>
      <c r="D87" s="1196"/>
      <c r="E87" s="1196"/>
      <c r="F87" s="1196"/>
      <c r="G87" s="1196"/>
      <c r="H87" s="1196"/>
      <c r="I87" s="1196"/>
      <c r="J87" s="1196"/>
    </row>
    <row r="88" spans="1:10" ht="20.100000000000001" customHeight="1" x14ac:dyDescent="0.2"/>
    <row r="89" spans="1:10" ht="23.1" customHeight="1" x14ac:dyDescent="0.25">
      <c r="A89" s="1191" t="s">
        <v>16</v>
      </c>
      <c r="B89" s="1191"/>
      <c r="C89" s="1191"/>
      <c r="E89" s="669"/>
    </row>
    <row r="91" spans="1:10" x14ac:dyDescent="0.2">
      <c r="G91" s="670"/>
      <c r="J91" s="611"/>
    </row>
    <row r="92" spans="1:10" ht="23.1" customHeight="1" thickBot="1" x14ac:dyDescent="0.3">
      <c r="A92" s="669"/>
      <c r="B92" s="1192"/>
      <c r="C92" s="1192"/>
      <c r="D92" s="1192"/>
      <c r="E92" s="1192"/>
      <c r="F92" s="674"/>
      <c r="G92" s="672"/>
      <c r="H92" s="672"/>
      <c r="I92" s="672"/>
      <c r="J92" s="671"/>
    </row>
    <row r="93" spans="1:10" ht="23.1" customHeight="1" x14ac:dyDescent="0.25">
      <c r="B93" s="1193" t="s">
        <v>280</v>
      </c>
      <c r="C93" s="1193"/>
      <c r="D93" s="1193"/>
      <c r="E93" s="1193"/>
      <c r="G93" s="1194" t="s">
        <v>140</v>
      </c>
      <c r="H93" s="1194"/>
      <c r="I93" s="1194"/>
      <c r="J93" s="1194"/>
    </row>
    <row r="94" spans="1:10" ht="23.1" customHeight="1" x14ac:dyDescent="0.25">
      <c r="A94" s="1292" t="e">
        <f>VLOOKUP($F$92,'DATOS @'!$V$109:$Y$113,4,FALSE)</f>
        <v>#N/A</v>
      </c>
      <c r="B94" s="1292"/>
      <c r="C94" s="1292"/>
      <c r="D94" s="1292"/>
      <c r="E94" s="1292"/>
      <c r="F94" s="1292"/>
      <c r="G94" s="1191" t="e">
        <f>VLOOKUP($J$92,'DATOS @'!V109:AA113,6,FALSE)</f>
        <v>#N/A</v>
      </c>
      <c r="H94" s="1191"/>
      <c r="I94" s="1191"/>
      <c r="J94" s="1191"/>
    </row>
    <row r="95" spans="1:10" ht="23.1" customHeight="1" x14ac:dyDescent="0.25">
      <c r="A95" s="675"/>
      <c r="B95" s="1292" t="e">
        <f>VLOOKUP($F$92,'DATOS @'!$V$109:$Y$113,2,FALSE)</f>
        <v>#N/A</v>
      </c>
      <c r="C95" s="1292"/>
      <c r="D95" s="1292"/>
      <c r="E95" s="1292"/>
      <c r="F95" s="675"/>
      <c r="G95" s="1222" t="e">
        <f>VLOOKUP($J$92,'DATOS @'!$V$109:$AA$113,2,FALSE)</f>
        <v>#N/A</v>
      </c>
      <c r="H95" s="1222"/>
      <c r="I95" s="1222"/>
      <c r="J95" s="1222"/>
    </row>
    <row r="96" spans="1:10" ht="20.100000000000001" customHeight="1" x14ac:dyDescent="0.2">
      <c r="J96" s="611"/>
    </row>
    <row r="97" spans="1:10" ht="23.1" customHeight="1" x14ac:dyDescent="0.2">
      <c r="A97" s="1182" t="s">
        <v>347</v>
      </c>
      <c r="B97" s="1182"/>
      <c r="C97" s="1183" t="s">
        <v>392</v>
      </c>
      <c r="D97" s="1184"/>
      <c r="E97" s="829"/>
      <c r="F97" s="1293" t="s">
        <v>423</v>
      </c>
      <c r="G97" s="1294"/>
      <c r="H97" s="1294"/>
      <c r="I97" s="1186" t="s">
        <v>392</v>
      </c>
      <c r="J97" s="1186"/>
    </row>
    <row r="98" spans="1:10" ht="20.100000000000001" customHeight="1" x14ac:dyDescent="0.2">
      <c r="J98" s="611"/>
    </row>
    <row r="99" spans="1:10" ht="23.1" customHeight="1" x14ac:dyDescent="0.25">
      <c r="A99" s="1194" t="s">
        <v>61</v>
      </c>
      <c r="B99" s="1194"/>
      <c r="C99" s="1194"/>
      <c r="D99" s="1194"/>
      <c r="E99" s="1194"/>
      <c r="F99" s="1194"/>
      <c r="G99" s="1194"/>
      <c r="H99" s="1194"/>
      <c r="I99" s="1194"/>
      <c r="J99" s="1194"/>
    </row>
  </sheetData>
  <sheetProtection password="CF5C" sheet="1" objects="1" scenarios="1"/>
  <mergeCells count="99">
    <mergeCell ref="A99:J99"/>
    <mergeCell ref="B93:E93"/>
    <mergeCell ref="G93:J93"/>
    <mergeCell ref="A94:F94"/>
    <mergeCell ref="G94:J94"/>
    <mergeCell ref="B95:E95"/>
    <mergeCell ref="G95:J95"/>
    <mergeCell ref="A97:B97"/>
    <mergeCell ref="C97:D97"/>
    <mergeCell ref="F97:H97"/>
    <mergeCell ref="I97:J97"/>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J79" sqref="J79"/>
    </sheetView>
  </sheetViews>
  <sheetFormatPr baseColWidth="10" defaultRowHeight="31.5" customHeight="1" x14ac:dyDescent="0.2"/>
  <cols>
    <col min="1" max="1" width="14.7109375" style="38" customWidth="1"/>
    <col min="2" max="2" width="12.7109375"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20"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869"/>
      <c r="I75" s="422"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J29" sqref="J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85" t="s">
        <v>241</v>
      </c>
      <c r="B16" s="986"/>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108"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868"/>
      <c r="I74" s="408"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869"/>
      <c r="I75" s="422"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3" zoomScale="80" zoomScaleNormal="60" zoomScaleSheetLayoutView="80" workbookViewId="0">
      <selection activeCell="E17" sqref="E17"/>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0"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25"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A22" sqref="A22:J2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H29" sqref="H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76">
        <v>1</v>
      </c>
      <c r="D27" s="476">
        <v>2</v>
      </c>
      <c r="E27" s="476">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F48" sqref="F4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968"/>
      <c r="B1" s="969"/>
      <c r="C1" s="970" t="s">
        <v>58</v>
      </c>
      <c r="D1" s="971"/>
      <c r="E1" s="971"/>
      <c r="F1" s="971"/>
      <c r="G1" s="971"/>
      <c r="H1" s="971"/>
      <c r="I1" s="971"/>
      <c r="J1" s="971"/>
      <c r="K1" s="971"/>
      <c r="L1" s="971"/>
      <c r="M1" s="972"/>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973"/>
      <c r="J3" s="974"/>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975"/>
      <c r="J4" s="976"/>
      <c r="K4" s="9"/>
      <c r="L4" s="21"/>
      <c r="M4" s="21"/>
    </row>
    <row r="5" spans="1:16" s="23" customFormat="1" ht="6.75" customHeight="1" thickBot="1" x14ac:dyDescent="0.25">
      <c r="A5" s="22"/>
      <c r="B5" s="22"/>
      <c r="C5" s="22"/>
      <c r="F5" s="22"/>
      <c r="G5" s="22"/>
      <c r="H5" s="22"/>
      <c r="K5" s="9"/>
    </row>
    <row r="6" spans="1:16" ht="31.5" customHeight="1" thickBot="1" x14ac:dyDescent="0.25">
      <c r="A6" s="965" t="s">
        <v>19</v>
      </c>
      <c r="B6" s="966"/>
      <c r="C6" s="966"/>
      <c r="D6" s="967"/>
      <c r="E6" s="4"/>
      <c r="F6" s="965" t="s">
        <v>20</v>
      </c>
      <c r="G6" s="966"/>
      <c r="H6" s="966"/>
      <c r="I6" s="967"/>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942" t="s">
        <v>63</v>
      </c>
      <c r="G9" s="943"/>
      <c r="H9" s="32" t="e">
        <f>VLOOKUP($J$6,'DATOS @'!B36:I58,6,FALSE)</f>
        <v>#N/A</v>
      </c>
      <c r="I9" s="39" t="s">
        <v>1</v>
      </c>
      <c r="J9" s="30"/>
      <c r="K9" s="366"/>
    </row>
    <row r="10" spans="1:16" s="40" customFormat="1" ht="31.5" customHeight="1" x14ac:dyDescent="0.25">
      <c r="A10" s="942" t="s">
        <v>64</v>
      </c>
      <c r="B10" s="943"/>
      <c r="C10" s="419" t="e">
        <f>VLOOKUP($E$6,'DATOS @'!N10:AA61,8,FALSE)</f>
        <v>#N/A</v>
      </c>
      <c r="D10" s="39" t="s">
        <v>1</v>
      </c>
      <c r="F10" s="942" t="s">
        <v>65</v>
      </c>
      <c r="G10" s="943"/>
      <c r="H10" s="403" t="e">
        <f>VLOOKUP($J$6,'DATOS @'!B36:I58,7,FALSE)</f>
        <v>#N/A</v>
      </c>
      <c r="I10" s="39" t="s">
        <v>77</v>
      </c>
      <c r="J10" s="41"/>
    </row>
    <row r="11" spans="1:16" s="40" customFormat="1" ht="31.5" customHeight="1" thickBot="1" x14ac:dyDescent="0.3">
      <c r="A11" s="942" t="s">
        <v>66</v>
      </c>
      <c r="B11" s="943"/>
      <c r="C11" s="32" t="e">
        <f>VLOOKUP($E$6,'DATOS @'!N10:AA61,9,FALSE)</f>
        <v>#N/A</v>
      </c>
      <c r="D11" s="39" t="s">
        <v>3</v>
      </c>
      <c r="E11" s="42"/>
      <c r="F11" s="977" t="s">
        <v>67</v>
      </c>
      <c r="G11" s="978"/>
      <c r="H11" s="43" t="e">
        <f>VLOOKUP($J$6,'DATOS @'!B36:I58,8,FALSE)</f>
        <v>#N/A</v>
      </c>
      <c r="I11" s="44" t="s">
        <v>77</v>
      </c>
      <c r="J11" s="41"/>
    </row>
    <row r="12" spans="1:16" s="40" customFormat="1" ht="31.5" customHeight="1" thickBot="1" x14ac:dyDescent="0.3">
      <c r="A12" s="942" t="s">
        <v>68</v>
      </c>
      <c r="B12" s="943"/>
      <c r="C12" s="32" t="e">
        <f>VLOOKUP($E$6,'DATOS @'!N10:AA61,10,FALSE)</f>
        <v>#N/A</v>
      </c>
      <c r="D12" s="39" t="s">
        <v>3</v>
      </c>
      <c r="E12" s="41"/>
      <c r="F12" s="41"/>
      <c r="G12" s="41"/>
      <c r="H12" s="41"/>
    </row>
    <row r="13" spans="1:16" s="40" customFormat="1" ht="31.5" customHeight="1" thickBot="1" x14ac:dyDescent="0.3">
      <c r="A13" s="942" t="s">
        <v>69</v>
      </c>
      <c r="B13" s="943"/>
      <c r="C13" s="403" t="e">
        <f>VLOOKUP($E$6,'DATOS @'!N10:AA61,11,FALSE)</f>
        <v>#N/A</v>
      </c>
      <c r="D13" s="39" t="s">
        <v>77</v>
      </c>
      <c r="E13" s="41"/>
      <c r="F13" s="965" t="s">
        <v>26</v>
      </c>
      <c r="G13" s="966"/>
      <c r="H13" s="966"/>
      <c r="I13" s="967"/>
      <c r="J13" s="6"/>
    </row>
    <row r="14" spans="1:16" s="40" customFormat="1" ht="31.5" customHeight="1" x14ac:dyDescent="0.2">
      <c r="A14" s="942" t="s">
        <v>358</v>
      </c>
      <c r="B14" s="943"/>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944" t="s">
        <v>70</v>
      </c>
      <c r="B15" s="945"/>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59" t="s">
        <v>241</v>
      </c>
      <c r="B16" s="960"/>
      <c r="C16" s="961" t="e">
        <f>VLOOKUP($E$6,'DATOS @'!N10:AA61,14,FALSE)</f>
        <v>#N/A</v>
      </c>
      <c r="D16" s="962"/>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946" t="s">
        <v>27</v>
      </c>
      <c r="B18" s="912"/>
      <c r="C18" s="912"/>
      <c r="D18" s="912"/>
      <c r="E18" s="912"/>
      <c r="F18" s="912"/>
      <c r="G18" s="912"/>
      <c r="H18" s="912"/>
      <c r="I18" s="912"/>
      <c r="J18" s="947"/>
    </row>
    <row r="19" spans="1:11" ht="46.5" customHeight="1" thickBot="1" x14ac:dyDescent="0.25">
      <c r="A19" s="104" t="s">
        <v>10</v>
      </c>
      <c r="B19" s="105" t="e">
        <f>VLOOKUP(J19,'DATOS @'!J122:W128,2,FALSE)</f>
        <v>#N/A</v>
      </c>
      <c r="C19" s="106" t="s">
        <v>7</v>
      </c>
      <c r="D19" s="107" t="e">
        <f>VLOOKUP(J19,'DATOS @'!J122:W128,3,FALSE)</f>
        <v>#N/A</v>
      </c>
      <c r="E19" s="679" t="s">
        <v>24</v>
      </c>
      <c r="F19" s="963" t="e">
        <f>VLOOKUP(J19,'DATOS @'!J122:W128,5,FALSE)</f>
        <v>#N/A</v>
      </c>
      <c r="G19" s="964"/>
      <c r="H19" s="106" t="s">
        <v>25</v>
      </c>
      <c r="I19" s="402" t="e">
        <f>VLOOKUP(J19,'DATOS @'!J122:W128,4,FALSE)</f>
        <v>#N/A</v>
      </c>
      <c r="J19" s="948"/>
    </row>
    <row r="20" spans="1:11" ht="31.5" customHeight="1" thickBot="1" x14ac:dyDescent="0.25">
      <c r="A20" s="950" t="s">
        <v>381</v>
      </c>
      <c r="B20" s="951"/>
      <c r="C20" s="102" t="s">
        <v>28</v>
      </c>
      <c r="D20" s="109" t="e">
        <f>VLOOKUP(J19,'DATOS @'!J122:W128,6,FALSE)</f>
        <v>#N/A</v>
      </c>
      <c r="E20" s="952" t="s">
        <v>366</v>
      </c>
      <c r="F20" s="953"/>
      <c r="G20" s="109" t="e">
        <f>VLOOKUP(J19,'DATOS @'!J122:W128,7,FALSE)</f>
        <v>#N/A</v>
      </c>
      <c r="H20" s="103" t="s">
        <v>9</v>
      </c>
      <c r="I20" s="404" t="e">
        <f>VLOOKUP(J19,'DATOS @'!J122:W128,8,FALSE)</f>
        <v>#N/A</v>
      </c>
      <c r="J20" s="949"/>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929" t="s">
        <v>29</v>
      </c>
      <c r="B22" s="930"/>
      <c r="C22" s="930"/>
      <c r="D22" s="930"/>
      <c r="E22" s="930"/>
      <c r="F22" s="930"/>
      <c r="G22" s="930"/>
      <c r="H22" s="930"/>
      <c r="I22" s="930"/>
      <c r="J22" s="931"/>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925" t="s">
        <v>28</v>
      </c>
      <c r="D24" s="926"/>
      <c r="E24" s="1"/>
      <c r="F24" s="927" t="s">
        <v>366</v>
      </c>
      <c r="G24" s="928"/>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954" t="s">
        <v>31</v>
      </c>
      <c r="D26" s="955"/>
      <c r="E26" s="955"/>
      <c r="F26" s="956"/>
      <c r="G26" s="957" t="s">
        <v>242</v>
      </c>
      <c r="H26" s="958"/>
    </row>
    <row r="27" spans="1:11" s="51" customFormat="1" ht="31.5" customHeight="1" thickBot="1" x14ac:dyDescent="0.25">
      <c r="A27" s="938" t="s">
        <v>32</v>
      </c>
      <c r="B27" s="939"/>
      <c r="C27" s="438">
        <v>1</v>
      </c>
      <c r="D27" s="438">
        <v>2</v>
      </c>
      <c r="E27" s="438">
        <v>3</v>
      </c>
      <c r="F27" s="154">
        <v>4</v>
      </c>
      <c r="G27" s="940" t="e">
        <f>VLOOKUP($H$25,'DATOS @'!$V$109:$AA$113,2,FALSE)</f>
        <v>#N/A</v>
      </c>
      <c r="H27" s="941"/>
    </row>
    <row r="28" spans="1:11" s="51" customFormat="1" ht="31.5" customHeight="1" x14ac:dyDescent="0.2">
      <c r="A28" s="922" t="s">
        <v>33</v>
      </c>
      <c r="B28" s="185" t="s">
        <v>0</v>
      </c>
      <c r="C28" s="186"/>
      <c r="D28" s="186"/>
      <c r="E28" s="186"/>
      <c r="F28" s="187"/>
      <c r="G28" s="50"/>
      <c r="H28" s="50"/>
      <c r="I28" s="50"/>
      <c r="J28" s="50"/>
    </row>
    <row r="29" spans="1:11" s="51" customFormat="1" ht="31.5" customHeight="1" x14ac:dyDescent="0.2">
      <c r="A29" s="923"/>
      <c r="B29" s="116" t="s">
        <v>2</v>
      </c>
      <c r="C29" s="152"/>
      <c r="D29" s="152"/>
      <c r="E29" s="152"/>
      <c r="F29" s="153"/>
      <c r="G29" s="50"/>
      <c r="H29" s="50"/>
      <c r="I29" s="50"/>
      <c r="J29" s="50"/>
    </row>
    <row r="30" spans="1:11" s="51" customFormat="1" ht="31.5" customHeight="1" x14ac:dyDescent="0.2">
      <c r="A30" s="923"/>
      <c r="B30" s="116" t="s">
        <v>2</v>
      </c>
      <c r="C30" s="152"/>
      <c r="D30" s="152"/>
      <c r="E30" s="152"/>
      <c r="F30" s="153"/>
      <c r="G30" s="50"/>
      <c r="H30" s="50"/>
      <c r="I30" s="50"/>
      <c r="J30" s="50"/>
    </row>
    <row r="31" spans="1:11" s="51" customFormat="1" ht="31.5" customHeight="1" thickBot="1" x14ac:dyDescent="0.25">
      <c r="A31" s="924"/>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925" t="s">
        <v>28</v>
      </c>
      <c r="D33" s="926"/>
      <c r="E33" s="1"/>
      <c r="F33" s="927" t="s">
        <v>366</v>
      </c>
      <c r="G33" s="928"/>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929" t="s">
        <v>35</v>
      </c>
      <c r="B36" s="930"/>
      <c r="C36" s="930"/>
      <c r="D36" s="930"/>
      <c r="E36" s="930"/>
      <c r="F36" s="930"/>
      <c r="G36" s="930"/>
      <c r="H36" s="930"/>
      <c r="I36" s="930"/>
      <c r="J36" s="931"/>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32" t="s">
        <v>36</v>
      </c>
      <c r="C38" s="933"/>
      <c r="D38" s="933"/>
      <c r="E38" s="933"/>
      <c r="F38" s="934"/>
      <c r="G38" s="50"/>
      <c r="H38" s="935" t="s">
        <v>267</v>
      </c>
      <c r="I38" s="936"/>
      <c r="J38" s="937"/>
    </row>
    <row r="39" spans="1:11" s="51" customFormat="1" ht="31.5" customHeight="1" thickBot="1" x14ac:dyDescent="0.25">
      <c r="A39" s="50"/>
      <c r="B39" s="60" t="s">
        <v>32</v>
      </c>
      <c r="C39" s="360">
        <v>1</v>
      </c>
      <c r="D39" s="185">
        <v>2</v>
      </c>
      <c r="E39" s="185">
        <v>3</v>
      </c>
      <c r="F39" s="361">
        <v>4</v>
      </c>
      <c r="G39" s="50"/>
      <c r="H39" s="903"/>
      <c r="I39" s="904"/>
      <c r="J39" s="90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06"/>
      <c r="I40" s="907"/>
      <c r="J40" s="90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06"/>
      <c r="I41" s="907"/>
      <c r="J41" s="90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09"/>
      <c r="I42" s="910"/>
      <c r="J42" s="91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883" t="s">
        <v>38</v>
      </c>
      <c r="B46" s="884"/>
      <c r="C46" s="912"/>
      <c r="D46" s="912"/>
      <c r="E46" s="912"/>
      <c r="F46" s="884"/>
      <c r="G46" s="884"/>
      <c r="H46" s="884"/>
      <c r="I46" s="884"/>
      <c r="J46" s="885"/>
    </row>
    <row r="47" spans="1:11" s="51" customFormat="1" ht="31.5" customHeight="1" thickBot="1" x14ac:dyDescent="0.25">
      <c r="A47" s="979" t="s">
        <v>387</v>
      </c>
      <c r="B47" s="980"/>
      <c r="C47" s="913" t="s">
        <v>39</v>
      </c>
      <c r="D47" s="914"/>
      <c r="E47" s="915"/>
      <c r="F47" s="50"/>
      <c r="G47" s="50"/>
      <c r="H47" s="50"/>
      <c r="I47" s="50"/>
      <c r="J47" s="50"/>
    </row>
    <row r="48" spans="1:11" s="51" customFormat="1" ht="36.75" customHeight="1" thickBot="1" x14ac:dyDescent="0.25">
      <c r="A48" s="981"/>
      <c r="B48" s="982"/>
      <c r="C48" s="90" t="s">
        <v>28</v>
      </c>
      <c r="D48" s="101" t="s">
        <v>366</v>
      </c>
      <c r="E48" s="91" t="s">
        <v>9</v>
      </c>
      <c r="G48" s="881" t="s">
        <v>71</v>
      </c>
      <c r="H48" s="882"/>
      <c r="I48" s="110" t="e">
        <f>+(0.34848*E50-0.009*D50*EXP(0.061*C50))/(273.15+C50)</f>
        <v>#DIV/0!</v>
      </c>
      <c r="J48" s="112" t="s">
        <v>74</v>
      </c>
    </row>
    <row r="49" spans="1:21" s="51" customFormat="1" ht="33" customHeight="1" thickBot="1" x14ac:dyDescent="0.25">
      <c r="A49" s="855" t="s">
        <v>40</v>
      </c>
      <c r="B49" s="856"/>
      <c r="C49" s="98" t="e">
        <f>+AVERAGE(E33,E24)</f>
        <v>#DIV/0!</v>
      </c>
      <c r="D49" s="99" t="e">
        <f>+AVERAGE(H33,H24)</f>
        <v>#DIV/0!</v>
      </c>
      <c r="E49" s="100" t="e">
        <f>+AVERAGE(J33,J24)</f>
        <v>#DIV/0!</v>
      </c>
      <c r="G49" s="916" t="s">
        <v>72</v>
      </c>
      <c r="H49" s="917"/>
      <c r="I49" s="69" t="e">
        <f>+I48*((0.001)^2+(0.0001*I20/2)^2+(-0.0034*D20/2)^2+(-0.01*G20/2)^2)^0.5</f>
        <v>#DIV/0!</v>
      </c>
      <c r="J49" s="70" t="s">
        <v>74</v>
      </c>
    </row>
    <row r="50" spans="1:21" s="51" customFormat="1" ht="36.75" customHeight="1" thickBot="1" x14ac:dyDescent="0.25">
      <c r="A50" s="879" t="s">
        <v>388</v>
      </c>
      <c r="B50" s="880"/>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881" t="s">
        <v>73</v>
      </c>
      <c r="H50" s="882"/>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883" t="s">
        <v>41</v>
      </c>
      <c r="B52" s="884"/>
      <c r="C52" s="884"/>
      <c r="D52" s="884"/>
      <c r="E52" s="884"/>
      <c r="F52" s="884"/>
      <c r="G52" s="884"/>
      <c r="H52" s="884"/>
      <c r="I52" s="884"/>
      <c r="J52" s="885"/>
    </row>
    <row r="53" spans="1:21" s="51" customFormat="1" ht="31.5" customHeight="1" x14ac:dyDescent="0.35">
      <c r="A53" s="50"/>
      <c r="B53" s="72" t="s">
        <v>42</v>
      </c>
      <c r="C53" s="73"/>
      <c r="D53" s="886" t="s">
        <v>75</v>
      </c>
      <c r="E53" s="886"/>
      <c r="F53" s="74" t="s">
        <v>43</v>
      </c>
      <c r="G53" s="75" t="s">
        <v>44</v>
      </c>
      <c r="H53" s="887" t="s">
        <v>45</v>
      </c>
      <c r="I53" s="888"/>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889" t="s">
        <v>46</v>
      </c>
      <c r="B56" s="890"/>
      <c r="C56" s="890"/>
      <c r="D56" s="890"/>
      <c r="E56" s="890"/>
      <c r="F56" s="890"/>
      <c r="G56" s="890"/>
      <c r="H56" s="890"/>
      <c r="I56" s="890"/>
      <c r="J56" s="890"/>
      <c r="K56" s="49"/>
    </row>
    <row r="57" spans="1:21" s="49" customFormat="1" ht="15" customHeight="1" thickBot="1" x14ac:dyDescent="0.25">
      <c r="A57" s="50"/>
      <c r="B57" s="50"/>
      <c r="C57" s="50"/>
      <c r="D57" s="50"/>
      <c r="E57" s="50"/>
      <c r="K57" s="51"/>
    </row>
    <row r="58" spans="1:21" s="51" customFormat="1" ht="31.5" customHeight="1" thickBot="1" x14ac:dyDescent="0.25">
      <c r="A58" s="891" t="s">
        <v>39</v>
      </c>
      <c r="B58" s="892"/>
      <c r="C58" s="893" t="s">
        <v>47</v>
      </c>
      <c r="D58" s="894"/>
      <c r="E58" s="895" t="s">
        <v>269</v>
      </c>
      <c r="F58" s="896"/>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897" t="s">
        <v>274</v>
      </c>
      <c r="I60" s="898"/>
      <c r="J60" s="898"/>
      <c r="K60" s="898"/>
      <c r="L60" s="898"/>
      <c r="M60" s="899"/>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00"/>
      <c r="I66" s="901"/>
      <c r="J66" s="901"/>
      <c r="K66" s="902"/>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876" t="s">
        <v>273</v>
      </c>
      <c r="I67" s="877"/>
      <c r="J67" s="878"/>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855" t="s">
        <v>52</v>
      </c>
      <c r="E69" s="856"/>
      <c r="F69" s="166"/>
      <c r="G69" s="184" t="e">
        <f>+SQRT(SUMSQ(C59,C62,C66,C67))</f>
        <v>#DIV/0!</v>
      </c>
      <c r="H69" s="168" t="s">
        <v>3</v>
      </c>
      <c r="K69" s="155"/>
      <c r="L69" s="155"/>
      <c r="M69" s="155"/>
      <c r="S69" s="51"/>
      <c r="T69" s="51"/>
      <c r="U69" s="51"/>
    </row>
    <row r="70" spans="1:21" s="118" customFormat="1" ht="35.1" customHeight="1" thickBot="1" x14ac:dyDescent="0.25">
      <c r="D70" s="855" t="s">
        <v>54</v>
      </c>
      <c r="E70" s="856"/>
      <c r="F70" s="167"/>
      <c r="G70" s="184" t="e">
        <f>+G69*2</f>
        <v>#DIV/0!</v>
      </c>
      <c r="H70" s="169" t="s">
        <v>3</v>
      </c>
      <c r="K70" s="122"/>
      <c r="L70" s="119"/>
      <c r="O70" s="51"/>
      <c r="P70" s="51"/>
      <c r="Q70" s="51"/>
      <c r="R70" s="51"/>
      <c r="S70" s="51"/>
      <c r="T70" s="51"/>
      <c r="U70" s="51"/>
    </row>
    <row r="71" spans="1:21" s="118" customFormat="1" ht="33.75" customHeight="1" thickBot="1" x14ac:dyDescent="4.45">
      <c r="B71" s="857" t="s">
        <v>55</v>
      </c>
      <c r="C71" s="858"/>
      <c r="D71" s="858"/>
      <c r="E71" s="858"/>
      <c r="F71" s="858"/>
      <c r="G71" s="858"/>
      <c r="H71" s="858"/>
      <c r="I71" s="858"/>
      <c r="J71" s="858"/>
      <c r="K71" s="859"/>
      <c r="L71" s="142"/>
      <c r="O71" s="51"/>
      <c r="P71" s="51"/>
      <c r="Q71" s="51"/>
      <c r="R71" s="51"/>
      <c r="S71" s="51"/>
      <c r="T71" s="51"/>
      <c r="U71" s="51"/>
    </row>
    <row r="72" spans="1:21" s="118" customFormat="1" ht="35.1" customHeight="1" thickBot="1" x14ac:dyDescent="0.25">
      <c r="B72" s="860" t="s">
        <v>288</v>
      </c>
      <c r="C72" s="861"/>
      <c r="D72" s="861"/>
      <c r="E72" s="862"/>
      <c r="F72" s="87"/>
      <c r="G72" s="88"/>
      <c r="H72" s="863"/>
      <c r="I72" s="864"/>
      <c r="J72" s="864"/>
      <c r="K72" s="865"/>
      <c r="O72" s="51"/>
      <c r="P72" s="51"/>
      <c r="Q72" s="51"/>
      <c r="R72" s="51"/>
      <c r="S72" s="51"/>
      <c r="T72" s="51"/>
      <c r="U72" s="51"/>
    </row>
    <row r="73" spans="1:21" s="118" customFormat="1" ht="40.5" customHeight="1" x14ac:dyDescent="0.2">
      <c r="B73" s="143"/>
      <c r="C73" s="823" t="s">
        <v>419</v>
      </c>
      <c r="D73" s="144" t="s">
        <v>286</v>
      </c>
      <c r="E73" s="145"/>
      <c r="F73" s="866"/>
      <c r="G73" s="866"/>
      <c r="H73" s="867"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868"/>
      <c r="I74" s="523" t="e">
        <f>G70</f>
        <v>#DIV/0!</v>
      </c>
      <c r="J74" s="872"/>
      <c r="K74" s="873"/>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869"/>
      <c r="I75" s="519" t="e">
        <f>I74/1000</f>
        <v>#DIV/0!</v>
      </c>
      <c r="J75" s="874"/>
      <c r="K75" s="875"/>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96</vt:i4>
      </vt:variant>
    </vt:vector>
  </HeadingPairs>
  <TitlesOfParts>
    <vt:vector size="124" baseType="lpstr">
      <vt:lpstr>RT03-F13 @</vt:lpstr>
      <vt:lpstr>1 g @</vt:lpstr>
      <vt:lpstr>2 g @</vt:lpstr>
      <vt:lpstr>2 g + @</vt:lpstr>
      <vt:lpstr>5 g @</vt:lpstr>
      <vt:lpstr>10 g @</vt:lpstr>
      <vt:lpstr>20 g @</vt:lpstr>
      <vt:lpstr>20 g + @</vt:lpstr>
      <vt:lpstr>50 g @</vt:lpstr>
      <vt:lpstr>100 g @</vt:lpstr>
      <vt:lpstr>200 g @</vt:lpstr>
      <vt:lpstr>200 g + @</vt:lpstr>
      <vt:lpstr>500 g @</vt:lpstr>
      <vt:lpstr>1 kg @</vt:lpstr>
      <vt:lpstr>2 kg @</vt:lpstr>
      <vt:lpstr>2 kg + @</vt:lpstr>
      <vt:lpstr>5 kg @</vt:lpstr>
      <vt:lpstr>10 kg @</vt:lpstr>
      <vt:lpstr>DATOS @</vt:lpstr>
      <vt:lpstr>RT03-F16 @</vt:lpstr>
      <vt:lpstr>RT03-F40 @ </vt:lpstr>
      <vt:lpstr>Max-Min @</vt:lpstr>
      <vt:lpstr>5 kg @ (C)</vt:lpstr>
      <vt:lpstr>Certif 5 kg @ (C)</vt:lpstr>
      <vt:lpstr>10 kg @ (C)</vt:lpstr>
      <vt:lpstr>Certif 10 kg @ (C)</vt:lpstr>
      <vt:lpstr>20 kg @ (C)</vt:lpstr>
      <vt:lpstr>Certif 20 kg @ (C)</vt:lpstr>
      <vt:lpstr>'1 g @'!Área_de_impresión</vt:lpstr>
      <vt:lpstr>'1 kg @'!Área_de_impresión</vt:lpstr>
      <vt:lpstr>'10 g @'!Área_de_impresión</vt:lpstr>
      <vt:lpstr>'10 kg @'!Área_de_impresión</vt:lpstr>
      <vt:lpstr>'10 kg @ (C)'!Área_de_impresión</vt:lpstr>
      <vt:lpstr>'100 g @'!Área_de_impresión</vt:lpstr>
      <vt:lpstr>'2 g @'!Área_de_impresión</vt:lpstr>
      <vt:lpstr>'2 g + @'!Área_de_impresión</vt:lpstr>
      <vt:lpstr>'2 kg @'!Área_de_impresión</vt:lpstr>
      <vt:lpstr>'2 kg + @'!Área_de_impresión</vt:lpstr>
      <vt:lpstr>'20 g @'!Área_de_impresión</vt:lpstr>
      <vt:lpstr>'20 g + @'!Área_de_impresión</vt:lpstr>
      <vt:lpstr>'20 kg @ (C)'!Área_de_impresión</vt:lpstr>
      <vt:lpstr>'200 g @'!Área_de_impresión</vt:lpstr>
      <vt:lpstr>'200 g + @'!Área_de_impresión</vt:lpstr>
      <vt:lpstr>'5 g @'!Área_de_impresión</vt:lpstr>
      <vt:lpstr>'5 kg @'!Área_de_impresión</vt:lpstr>
      <vt:lpstr>'5 kg @ (C)'!Área_de_impresión</vt:lpstr>
      <vt:lpstr>'50 g @'!Área_de_impresión</vt:lpstr>
      <vt:lpstr>'500 g @'!Área_de_impresión</vt:lpstr>
      <vt:lpstr>'Certif 20 kg @ (C)'!Área_de_impresión</vt:lpstr>
      <vt:lpstr>'Certif 5 kg @ (C)'!Área_de_impresión</vt:lpstr>
      <vt:lpstr>'DATOS @'!Área_de_impresión</vt:lpstr>
      <vt:lpstr>'Max-Min @'!Área_de_impresión</vt:lpstr>
      <vt:lpstr>'RT03-F13 @'!Área_de_impresión</vt:lpstr>
      <vt:lpstr>'RT03-F16 @'!Área_de_impresión</vt:lpstr>
      <vt:lpstr>'RT03-F40 @ '!Área_de_impresión</vt:lpstr>
      <vt:lpstr>'1 g @'!Print_Area</vt:lpstr>
      <vt:lpstr>'1 kg @'!Print_Area</vt:lpstr>
      <vt:lpstr>'10 g @'!Print_Area</vt:lpstr>
      <vt:lpstr>'10 kg @'!Print_Area</vt:lpstr>
      <vt:lpstr>'10 kg @ (C)'!Print_Area</vt:lpstr>
      <vt:lpstr>'100 g @'!Print_Area</vt:lpstr>
      <vt:lpstr>'2 g @'!Print_Area</vt:lpstr>
      <vt:lpstr>'2 g + @'!Print_Area</vt:lpstr>
      <vt:lpstr>'2 kg @'!Print_Area</vt:lpstr>
      <vt:lpstr>'2 kg + @'!Print_Area</vt:lpstr>
      <vt:lpstr>'20 g @'!Print_Area</vt:lpstr>
      <vt:lpstr>'20 g + @'!Print_Area</vt:lpstr>
      <vt:lpstr>'20 kg @ (C)'!Print_Area</vt:lpstr>
      <vt:lpstr>'200 g @'!Print_Area</vt:lpstr>
      <vt:lpstr>'200 g + @'!Print_Area</vt:lpstr>
      <vt:lpstr>'5 g @'!Print_Area</vt:lpstr>
      <vt:lpstr>'5 kg @'!Print_Area</vt:lpstr>
      <vt:lpstr>'5 kg @ (C)'!Print_Area</vt:lpstr>
      <vt:lpstr>'50 g @'!Print_Area</vt:lpstr>
      <vt:lpstr>'500 g @'!Print_Area</vt:lpstr>
      <vt:lpstr>'Certif 10 kg @ (C)'!Print_Area</vt:lpstr>
      <vt:lpstr>'Certif 20 kg @ (C)'!Print_Area</vt:lpstr>
      <vt:lpstr>'Certif 5 kg @ (C)'!Print_Area</vt:lpstr>
      <vt:lpstr>'DATOS @'!Print_Area</vt:lpstr>
      <vt:lpstr>'RT03-F13 @'!Print_Area</vt:lpstr>
      <vt:lpstr>'RT03-F16 @'!Print_Area</vt:lpstr>
      <vt:lpstr>'RT03-F40 @ '!Print_Area</vt:lpstr>
      <vt:lpstr>'1 g @'!Print_Titles</vt:lpstr>
      <vt:lpstr>'1 kg @'!Print_Titles</vt:lpstr>
      <vt:lpstr>'10 g @'!Print_Titles</vt:lpstr>
      <vt:lpstr>'10 kg @'!Print_Titles</vt:lpstr>
      <vt:lpstr>'10 kg @ (C)'!Print_Titles</vt:lpstr>
      <vt:lpstr>'100 g @'!Print_Titles</vt:lpstr>
      <vt:lpstr>'2 g @'!Print_Titles</vt:lpstr>
      <vt:lpstr>'2 g + @'!Print_Titles</vt:lpstr>
      <vt:lpstr>'2 kg @'!Print_Titles</vt:lpstr>
      <vt:lpstr>'2 kg + @'!Print_Titles</vt:lpstr>
      <vt:lpstr>'20 g @'!Print_Titles</vt:lpstr>
      <vt:lpstr>'20 g + @'!Print_Titles</vt:lpstr>
      <vt:lpstr>'20 kg @ (C)'!Print_Titles</vt:lpstr>
      <vt:lpstr>'200 g @'!Print_Titles</vt:lpstr>
      <vt:lpstr>'200 g + @'!Print_Titles</vt:lpstr>
      <vt:lpstr>'5 g @'!Print_Titles</vt:lpstr>
      <vt:lpstr>'5 kg @'!Print_Titles</vt:lpstr>
      <vt:lpstr>'5 kg @ (C)'!Print_Titles</vt:lpstr>
      <vt:lpstr>'50 g @'!Print_Titles</vt:lpstr>
      <vt:lpstr>'500 g @'!Print_Titles</vt:lpstr>
      <vt:lpstr>'RT03-F13 @'!Print_Titles</vt:lpstr>
      <vt:lpstr>'1 g @'!Títulos_a_imprimir</vt:lpstr>
      <vt:lpstr>'1 kg @'!Títulos_a_imprimir</vt:lpstr>
      <vt:lpstr>'10 g @'!Títulos_a_imprimir</vt:lpstr>
      <vt:lpstr>'10 kg @'!Títulos_a_imprimir</vt:lpstr>
      <vt:lpstr>'10 kg @ (C)'!Títulos_a_imprimir</vt:lpstr>
      <vt:lpstr>'100 g @'!Títulos_a_imprimir</vt:lpstr>
      <vt:lpstr>'2 g @'!Títulos_a_imprimir</vt:lpstr>
      <vt:lpstr>'2 g + @'!Títulos_a_imprimir</vt:lpstr>
      <vt:lpstr>'2 kg @'!Títulos_a_imprimir</vt:lpstr>
      <vt:lpstr>'2 kg + @'!Títulos_a_imprimir</vt:lpstr>
      <vt:lpstr>'20 g @'!Títulos_a_imprimir</vt:lpstr>
      <vt:lpstr>'20 g + @'!Títulos_a_imprimir</vt:lpstr>
      <vt:lpstr>'20 kg @ (C)'!Títulos_a_imprimir</vt:lpstr>
      <vt:lpstr>'200 g @'!Títulos_a_imprimir</vt:lpstr>
      <vt:lpstr>'200 g + @'!Títulos_a_imprimir</vt:lpstr>
      <vt:lpstr>'5 g @'!Títulos_a_imprimir</vt:lpstr>
      <vt:lpstr>'5 kg @'!Títulos_a_imprimir</vt:lpstr>
      <vt:lpstr>'5 kg @ (C)'!Títulos_a_imprimir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2020-04-13T15:12:03Z</cp:lastPrinted>
  <dcterms:created xsi:type="dcterms:W3CDTF">2016-03-15T18:31:08Z</dcterms:created>
  <dcterms:modified xsi:type="dcterms:W3CDTF">2020-04-13T22:54:38Z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